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autoCompressPictures="0" defaultThemeVersion="124226"/>
  <mc:AlternateContent xmlns:mc="http://schemas.openxmlformats.org/markup-compatibility/2006">
    <mc:Choice Requires="x15">
      <x15ac:absPath xmlns:x15ac="http://schemas.microsoft.com/office/spreadsheetml/2010/11/ac" url="G:\Community Development\Development\Financing Programs\Tax Credit Program\QAP &amp; Procedural Manuals\2023_2024\"/>
    </mc:Choice>
  </mc:AlternateContent>
  <xr:revisionPtr revIDLastSave="0" documentId="8_{726DA40A-D255-4E40-848B-52B4584FC09A}"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Sheet1!$A$1:$L$192</definedName>
    <definedName name="_xlnm.Print_Titles" localSheetId="0">Sheet1!$48:$48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79" i="1" l="1"/>
  <c r="K179" i="1"/>
  <c r="K128" i="1"/>
  <c r="K63" i="1"/>
  <c r="K49" i="1"/>
  <c r="K117" i="1" l="1"/>
  <c r="K55" i="1"/>
  <c r="K158" i="1"/>
  <c r="K73" i="1"/>
  <c r="K173" i="1"/>
  <c r="K170" i="1"/>
  <c r="K141" i="1"/>
  <c r="AC174" i="1"/>
  <c r="AC171" i="1"/>
  <c r="AC61" i="1"/>
  <c r="Z41" i="1"/>
  <c r="Z40" i="1"/>
  <c r="Z39" i="1"/>
  <c r="Z42" i="1"/>
  <c r="Y192" i="1" l="1"/>
  <c r="J179" i="1"/>
  <c r="AC177" i="1"/>
  <c r="AC168" i="1"/>
  <c r="G166" i="1"/>
  <c r="AD165" i="1"/>
  <c r="G164" i="1"/>
  <c r="AD163" i="1"/>
  <c r="G162" i="1"/>
  <c r="AD161" i="1"/>
  <c r="AC160" i="1"/>
  <c r="AC159" i="1"/>
  <c r="AD156" i="1"/>
  <c r="AC155" i="1"/>
  <c r="AD153" i="1"/>
  <c r="AC152" i="1"/>
  <c r="AD150" i="1"/>
  <c r="AD149" i="1"/>
  <c r="AC148" i="1"/>
  <c r="AC147" i="1"/>
  <c r="AC146" i="1"/>
  <c r="K145" i="1"/>
  <c r="AC143" i="1"/>
  <c r="AC142" i="1"/>
  <c r="AC139" i="1"/>
  <c r="K138" i="1"/>
  <c r="Y136" i="1"/>
  <c r="AC126" i="1"/>
  <c r="K125" i="1"/>
  <c r="AD123" i="1"/>
  <c r="AD122" i="1"/>
  <c r="AD121" i="1"/>
  <c r="AC120" i="1"/>
  <c r="AC118" i="1"/>
  <c r="AD115" i="1"/>
  <c r="AD114" i="1"/>
  <c r="K111" i="1"/>
  <c r="AC109" i="1"/>
  <c r="K108" i="1"/>
  <c r="AC106" i="1"/>
  <c r="AC105" i="1"/>
  <c r="K104" i="1"/>
  <c r="I98" i="1"/>
  <c r="B100" i="1" s="1"/>
  <c r="AC94" i="1"/>
  <c r="I86" i="1"/>
  <c r="AC82" i="1"/>
  <c r="AC81" i="1"/>
  <c r="AC80" i="1"/>
  <c r="AC77" i="1"/>
  <c r="K76" i="1"/>
  <c r="AC74" i="1"/>
  <c r="AD71" i="1"/>
  <c r="AD70" i="1"/>
  <c r="AC69" i="1"/>
  <c r="AD68" i="1"/>
  <c r="AD66" i="1"/>
  <c r="AD65" i="1"/>
  <c r="AC64" i="1"/>
  <c r="AC57" i="1"/>
  <c r="AC53" i="1"/>
  <c r="AC51" i="1"/>
  <c r="AC50" i="1"/>
  <c r="Y47" i="1"/>
  <c r="Z44" i="1"/>
  <c r="Z43" i="1"/>
  <c r="Z38" i="1"/>
  <c r="Y36" i="1"/>
  <c r="Z33" i="1"/>
  <c r="Z32" i="1"/>
  <c r="AA31" i="1"/>
  <c r="AA30" i="1"/>
  <c r="AA29" i="1"/>
  <c r="AA28" i="1"/>
  <c r="AA27" i="1"/>
  <c r="Y26" i="1"/>
  <c r="Y25" i="1"/>
  <c r="Y24" i="1"/>
  <c r="Y23" i="1"/>
  <c r="Y21" i="1"/>
  <c r="B102" i="1" l="1"/>
  <c r="B88" i="1"/>
  <c r="B91" i="1"/>
  <c r="B101" i="1"/>
  <c r="K93" i="1" s="1"/>
  <c r="B89" i="1"/>
  <c r="B90" i="1"/>
  <c r="K79" i="1" l="1"/>
</calcChain>
</file>

<file path=xl/sharedStrings.xml><?xml version="1.0" encoding="utf-8"?>
<sst xmlns="http://schemas.openxmlformats.org/spreadsheetml/2006/main" count="156" uniqueCount="145">
  <si>
    <t>WASHINGTON COUNTY CDA</t>
  </si>
  <si>
    <t>SELF-SCORING WORKSHEET</t>
  </si>
  <si>
    <t>Development Name</t>
  </si>
  <si>
    <t>Address/City</t>
  </si>
  <si>
    <t>MINIMUM THRESHOLD REQUIREMENTS</t>
  </si>
  <si>
    <t>Projects that are not restricted to persons of a particular age group and in which, for the term of the extended use period (term of the Declaration of Restrictive Covenants), a percentage of the units are set aside and rented to persons:</t>
  </si>
  <si>
    <t>With a developmental disability as defined in United States Code, Title 42, Section 6001, paragraph (5), as amended;</t>
  </si>
  <si>
    <t>Who have been assessed as drug dependent persons as defined in Minnesota Statutes section 254A.02, subdivision 5, and are receiving or will receive care and treatment services provided by an approved treatment program as defined in Minnesota Statutes section 254A.02, subdivision 2;</t>
  </si>
  <si>
    <t>Projects financed by Rural Development, which meet statewide distribution goals.</t>
  </si>
  <si>
    <t>The owner agrees to provide high speed internet access via installation of all appropriate infrastructure and connections for cable, DSL, or wireless/data internet service to every unit.</t>
  </si>
  <si>
    <t>With a brain injury as defined in Minnesota Statutes section 256B.093, subdivision 4, paragraph (a); or</t>
  </si>
  <si>
    <t>Total intermediary costs</t>
  </si>
  <si>
    <t>Points are awarded to projects located on property owned by the Agency, Washington County, or a municipality in Washington County at the time of application.</t>
  </si>
  <si>
    <t>Units</t>
  </si>
  <si>
    <t>Projects, whether or not restricted to persons of a particular age group, which preserve existing subsidized housing, if the use of tax credits is necessary to (1) prevent conversion to market rate use or (2) remedy physical determination of the project which would result in loss of existing federal subsidies.</t>
  </si>
  <si>
    <t>The owner agrees to institute and maintain a written policy prohibiting smoking in all the units and common areas within the building(s) of the project.  The project must include a non-smoking clause in the lease for every household.</t>
  </si>
  <si>
    <t xml:space="preserve">The calculation below must exclude all first mortgage financing and anticipated LIHTC proceeds from the current credit request.  Committed syndication proceeds from previously reserved housing tax credits may be included in the calculation.  </t>
  </si>
  <si>
    <t>Project maximizes the site density to the maximum allowed under local comprehensive plan requirements.</t>
  </si>
  <si>
    <t>Points are awarded to projects that have secured funding commitments for permanent funding sources or have no funding gap at the time of application.</t>
  </si>
  <si>
    <t>Points are subtracted by the Agency, as a penalty, for unacceptable practices as identified in the Agency's Procedural Manual.</t>
  </si>
  <si>
    <t>Points are awarded to new construction projects that will utilize existing sewer and water lines without substantial extensions. (5 points)</t>
  </si>
  <si>
    <t>30.1 - 50.0% of gap funds committed (6 points)</t>
  </si>
  <si>
    <t>10.1 - 30.0% of gap funds committed (2 points)</t>
  </si>
  <si>
    <t>OR</t>
  </si>
  <si>
    <t>AND</t>
  </si>
  <si>
    <t>Points Claimed</t>
  </si>
  <si>
    <t>Agency Awarded</t>
  </si>
  <si>
    <t>Points are awarded to projects with the lowest cost of intermediaries on a sliding scale based on percentage of Total Development Cost.  Percentages will be enforced at issuance of IRS Form 8609.</t>
  </si>
  <si>
    <t xml:space="preserve">representing </t>
  </si>
  <si>
    <t xml:space="preserve">TOTAL POINTS </t>
  </si>
  <si>
    <t>1.  SELECTION PRIORITIES</t>
  </si>
  <si>
    <t>2.  PREFERENCE PRIORITIES</t>
  </si>
  <si>
    <t>2.A.  Previous Housing Tax Credit Reservation (30 points)</t>
  </si>
  <si>
    <t>Divided by Total Development Cost less first mortgage and excluded syndication proceeds</t>
  </si>
  <si>
    <t>Equals percentage of funds committed, rounded to the nearest tenth</t>
  </si>
  <si>
    <t>Divided by Total Development Cost</t>
  </si>
  <si>
    <t>Equals percentage of costs toward intermediaries, rounded to the nearest tenth</t>
  </si>
  <si>
    <t>New construction or substantial rehabilitation of projects in which, for the term of the extended use period (term of the Declaration of Land Use Restrictive Covenants), at least 75% of the total tax credit units are single room occupancy, efficiency or one bedroom units which are affordable by households whose income does not exceed 30% of area median income.</t>
  </si>
  <si>
    <t>A point is awarded to projects that present a financially viable plan to transfer 100% of the LIHTC unit ownership from the initial ownership entity to tenant ownership, after the end of the 15-year compliance period.</t>
  </si>
  <si>
    <t>Applicants must provide narratives to support the approach of a planned, long term and cost effective stabilization that meets all of the following criteria:</t>
  </si>
  <si>
    <t>i)  Suitability for long term stabilization</t>
  </si>
  <si>
    <t>15 or more years have passed since initial loan closing or most recent tax credit placed in service date; and</t>
  </si>
  <si>
    <t>a)</t>
  </si>
  <si>
    <t>b)</t>
  </si>
  <si>
    <t>Operating feasibility shows duration of at least 20 years; and</t>
  </si>
  <si>
    <t>Financial Readiness to Proceed, minimum of 6 points; and</t>
  </si>
  <si>
    <t>iii)  Affordability and Cost Effectiveness</t>
  </si>
  <si>
    <t>Points claimed and deemed eligible in Serves Lowest Income Tenants/Rent Reduction preference priority.</t>
  </si>
  <si>
    <t>1.E.  QCT / Revitalization (1 point)</t>
  </si>
  <si>
    <t>Total eligible funding secured, awarded or committed (exclude first mortgage and syndication proceeds as described above)</t>
  </si>
  <si>
    <t>New construction or substantial rehabilitation of family housing projects that are not restricted to persons who are 55 years of age or older and in which, for the term of the extended use period (term of the Declaration of Land Use Restrictive Covenants), at least 75% of the tax credit units contain two or more bedrooms and at least one-third of the 75% contain three or more bedrooms.</t>
  </si>
  <si>
    <t>Acceptable documentation of syndication proceeds is an executed agreement or letter of intent from a syndicator/investor which is acceptable to the Agency.  The executed agreement or letter of intent must: (1) be current and dated within 15 days of application; (2) contain a projected closing date; (3) contain a projected equity price for the purchase of the credits; and (4) contain a detailed explanation of the assumptions being used by the syndicator/investor to arrive at the projected equity price.</t>
  </si>
  <si>
    <t>2.C.  Stabilization of Affordable Housing (5 points)</t>
  </si>
  <si>
    <t>Date:</t>
  </si>
  <si>
    <t>By:</t>
  </si>
  <si>
    <t>Signature</t>
  </si>
  <si>
    <t>Of:</t>
  </si>
  <si>
    <t>Note:  During the competition process, the Agency's review of the submitted Self-Scoring Worksheet for Selection Points is only to validate that the points claimed are eligible, to reduce points claimed if not eligible, and to determine points awarded.  The Agency will not award additional points which are not initially claimed by the Applicant/Developer.  Many performance obligations are created by the claiming of certain scoring points.  As such, the Agency cannot and will not assume the position of creating any such performance obligations on behalf of the Applicant/Developer.</t>
  </si>
  <si>
    <t>Print or type name and title of signatory</t>
  </si>
  <si>
    <t>Owner Name</t>
  </si>
  <si>
    <t>Under penalty of perjury, the Applicant hereby certifies the information provided herein this Self-Scoring Worksheet is true and accurate.</t>
  </si>
  <si>
    <t>CERTIFICATION</t>
  </si>
  <si>
    <t>1.A.  Strategically Targeted Resources (Up to 10 points)</t>
  </si>
  <si>
    <t>Note:  If points are claimed/awarded, then no points may be claimed/awarded from the preference priority category of "Serves Lowest Income Tenants/Rent Reduction" for the same units.  Points cannot be claimed/awarded under the Rental Assistance priority if points are claimed/awarded for the same units under the "Preservation of Federally Assisted Units" preference priority.</t>
  </si>
  <si>
    <t xml:space="preserve">A point is awarded to projects that are located in a Qualified Census Tract and are part of a concerted plan that provides for community revitalization consistent with the definition described as a  Community Development Initiative.  </t>
  </si>
  <si>
    <t>With permanent physical disabilities that substantially limit one or more major life activities, if at least 50% of the units in the project are accessible as provided under Minnesota Rules, Chapter 1341.</t>
  </si>
  <si>
    <t>WASHINGTON COUNTY CDA THRESHOLD REQUIREMENTS</t>
  </si>
  <si>
    <t>ii)  Collaborative relationship in place; points claimed and deemed eligible in following selection priorities:</t>
  </si>
  <si>
    <t>Under penalty of perjury, the Applicant hereby certifies the information provided in this Self-Scoring Worksheet is true and accurate.</t>
  </si>
  <si>
    <t>Points are awarded to projects that preserve the rent and income restrictions under an existing housing tax credit extended use agreement which, due to expiring affordability periods or proposed qualified contract application, would convert to market rate use.  The Agency in its sole discretion must agree that a market exists for a conversion to market rate housing.</t>
  </si>
  <si>
    <t>Points obtained through Preference Priorities will be included in the application's score and will be used to break ties in overall scoring for the competitive selection of applicants, as detailed in Section 9.2.</t>
  </si>
  <si>
    <t>Project incorporates walkable or bikeable connections to station/stop areas.</t>
  </si>
  <si>
    <t>With a serious and persistent mental illness, defined in Minnesota Statutes section 245.462, subdivision 20, paragraph (c);</t>
  </si>
  <si>
    <t>Name of Managing Member/General Partner</t>
  </si>
  <si>
    <t>The owner agrees that the provisions of IRC 42(h)(6)(E)(i)(II) and 42(h)(6)(F) (which provisions would permit the owner to terminate the restrictions under the extended use agreement at the end of the compliance period in the event the Agency does not present the owner with a qualified contract for the acquisition of the project) do not apply to the project, and the owner also agrees the Section 42 income and rental restrictions must apply for a period of  years selected below beginning with the first day of the compliance period in which the building is a part of a qualified low-income housing project.</t>
  </si>
  <si>
    <t>Extend the long-term affordability of the project and maintain the duration of low-income use for a minimum of 35 years (5 Points)</t>
  </si>
  <si>
    <t>2.D.  Serves Lowest Income Tenants (Up to 15 points)</t>
  </si>
  <si>
    <t>1.K  Housing for People with Disabilities (up to 10 points)</t>
  </si>
  <si>
    <t>Note: Points claimed for this criterion cannot be for the same units as those claimed for Ending Homeless.</t>
  </si>
  <si>
    <t>Points claimed for this criterion cannot be for the same units as those claimed for Housing for People with Disabilities.</t>
  </si>
  <si>
    <t>1.L.  Ending Homelessness (Up to 20 points )</t>
  </si>
  <si>
    <t>Applicants may choose either Option 1 or 2, and in addition, Option 3 for the project.</t>
  </si>
  <si>
    <t>2023 and 2024 LOW INCOME HOUSING TAX CREDIT PROGRAM</t>
  </si>
  <si>
    <t>All Round 1 applicants for 9% LIHTC must meet one of the following threshold types.  Please check one box to indicate the threshold type your project will serve. These minimum threshold requirements do not apply to 4% LIHTC applications.</t>
  </si>
  <si>
    <t xml:space="preserve">The development proposal satisfies Washington County CDA underwriting and cost standards in accordance witht he Procedural Manual, demonstrates reasonable operating expenses relative to comparable projects in the past, is consistent with a development-specific Market Study, and will comply with all applicable building, land use, and zoning ordinances. </t>
  </si>
  <si>
    <t xml:space="preserve">For 9% and 4% LIHTC applications, the applicant agrees to waive the provisions of Sections 42(h)(6)(E)(i)(II) and 42(h)(6)(F), or related provisions, which would permit the owner to terminate the rent and income restrictions under the Declaration. All LIHTC awards must maintain the applicable rent and income restrictions for a minimum of 30 years. </t>
  </si>
  <si>
    <t xml:space="preserve">The applicant agrees to enter into a Declaration in form and substance acceptable to the Washington County CDA and its appointed legal counsel. </t>
  </si>
  <si>
    <t>Substantial rehabilitation projects in neighborhoods targeted by the applicable city for revitalization.</t>
  </si>
  <si>
    <t>1.I.  Rental Assistance (5 points)</t>
  </si>
  <si>
    <t xml:space="preserve">* Please note that requests must be made in advance; Heading Home Washington meets the second Wednesday of the month and SMAC meets the third Friday of the month. Meeting dates may change. It is the responsibility of the applicant contact HHW and SMAC directly to confirm meeting dates and process. </t>
  </si>
  <si>
    <t>Extend the long-term affordability of the project and maintain the duration of low-income use for a minimum of 40 years (10 Points)</t>
  </si>
  <si>
    <t>Extend the long-term affordability of the project and maintain the duration of low-income use for a minimum of 45 years (15 Points)</t>
  </si>
  <si>
    <t>The Agency will incorporate these restrictions into the Declaration of Land Use Restrictive Covenants.  The applicant must demonstrate to the sole satisfaction of the Agency that the project can achieve these reduced rents and remain financially feasible per Section 42(m)(2) of the Code.  Points are contingent upon financial plans demonstrating feasibility, positive cash flow on a 15-year pro forma, and gaining Washington County CDA management approval (for management, operational expenses, and cash flow assumptions).</t>
  </si>
  <si>
    <t>Need for More Affordable Housing Options (5 points)</t>
  </si>
  <si>
    <t>Workforce Housing Communities (5 points)</t>
  </si>
  <si>
    <t>Geographic Equity (5 points)</t>
  </si>
  <si>
    <t>Applicant Composition Equity (5 points)</t>
  </si>
  <si>
    <t xml:space="preserve">The owner agrees to utilize Washington County CDA waiting lists in marketing units to the public. </t>
  </si>
  <si>
    <t>Project is located in a municipality not served by public transit. (5 points)</t>
  </si>
  <si>
    <t>Points are awarded to development proposals located in communities with a need for more affordable housing options because 1) there is a low share of affordable rental housing compared to all housing options in a community or 2) a large share of renters are cost burdened by their rent. See MN Housing Community Profiles for applicable scoring based on location. Locations assigned points through the Minnesota Housing Communities Profiles are eligible for 5 points for this Washington County CDA criterion.</t>
  </si>
  <si>
    <t>Points are awarded to development proposals located in or near a city or township with a large number of jobs or job growth, individual employer growth, or having a large share of their workforce commuting long distances. Se MN Housing Community Profiles for scoring based on location. Locations assigned points through the Minnesota Housing Communities Profiles are eligible for 5 points for this Washington County CDA criterion.</t>
  </si>
  <si>
    <t>1.M.  Eventual Tenant Ownership (1 point)</t>
  </si>
  <si>
    <t xml:space="preserve">Applications are awarded points if the proposed development is located in a city that has not received an award of Washington County CDA or MN Housing financing for new affordable housing development in the prior 4 multifamily funding rounds.  </t>
  </si>
  <si>
    <t>Project is located in a municipality with Transit Link public transit options. (5 points)</t>
  </si>
  <si>
    <r>
      <t xml:space="preserve">To claim points, place an "X" in the blue box to the left of the descriptions below. </t>
    </r>
    <r>
      <rPr>
        <b/>
        <sz val="11"/>
        <rFont val="Calibri"/>
        <family val="2"/>
        <scheme val="minor"/>
      </rPr>
      <t xml:space="preserve">Attach a narrative explanation and/or documentation for points claimed. </t>
    </r>
    <r>
      <rPr>
        <sz val="11"/>
        <rFont val="Calibri"/>
        <family val="2"/>
        <scheme val="minor"/>
      </rPr>
      <t xml:space="preserve">Each application will be awarded points according to the nature and character of the development proposal as a whole, as determined by the Washington County CDA. When calculating points related to a percentage of units, partial units must be rounded up to the next full unit. </t>
    </r>
  </si>
  <si>
    <t>The owner agrees not to refuse to rent a unit to a tenant because that tenant has a Section 8 Tenant-Based Housing Choice Voucher (HCV) and that language prohibiting discrimination based on HCV status will be included in the Declaration.</t>
  </si>
  <si>
    <t>Points are awarded to new construction projects that have received final city development application and zoning approvals at the time of application. (5 points)</t>
  </si>
  <si>
    <t>Points are awarded to rehabilitation projects that provide for the continuation of existing affordable housing. (10 points)</t>
  </si>
  <si>
    <t>1.B.  Increasing Geographic Choice (Up to 10 points)</t>
  </si>
  <si>
    <t>1.C.  Transit Oriented Development (Up to 12 points)</t>
  </si>
  <si>
    <t>Additional points are awarded to projects which include transit oriented design features.  (2 points for one or more features)</t>
  </si>
  <si>
    <t>Project is located within 1/2 mile radius of a completed or planned Gold Line, Rushline, or Red Rock corridor transit station. (10 points)</t>
  </si>
  <si>
    <t>Project is located within 1/2 mile radius of a bus route stop or park and ride. (7 points)</t>
  </si>
  <si>
    <t>1.D.  Community Priority Locations (10 points)</t>
  </si>
  <si>
    <t>1.F.  Readiness to Proceed (Up to 20 points)</t>
  </si>
  <si>
    <t>70.1% or more of gap funds committed or no gap (20 points)</t>
  </si>
  <si>
    <t>1.H.  Intermediary Costs (Up to 8 points)</t>
  </si>
  <si>
    <t>15.1 - 20.0% of total development cost (4 points)</t>
  </si>
  <si>
    <t>20.1 - 25.0% of total development cost (1 points)</t>
  </si>
  <si>
    <r>
      <t xml:space="preserve">1.J. </t>
    </r>
    <r>
      <rPr>
        <strike/>
        <sz val="10"/>
        <rFont val="Calibri"/>
        <family val="2"/>
        <scheme val="minor"/>
      </rPr>
      <t xml:space="preserve"> </t>
    </r>
    <r>
      <rPr>
        <sz val="10"/>
        <rFont val="Calibri"/>
        <family val="2"/>
        <scheme val="minor"/>
      </rPr>
      <t>Senior Housing (10 points)</t>
    </r>
  </si>
  <si>
    <t>Points are awarded to projects that increase or preserve the supply of affordable senior housing (units restricted to households age 55 years and older) units in cities where there is a demonstrated need for senior housing.</t>
  </si>
  <si>
    <t xml:space="preserve">Points are awarded to projects that commit LIHTC units for occupancy by people with disabilities. Applications claiming points must provide a written commitment confirming the supportive services available  for homeless households, with a written commitment from one or more appropriate social service oganizations providing on-site services for application with a set-aside of 11% or more units for homeless households. Applicants must submit a Minnesota Housing People with Disabilities Narrative and Letter of Confirmation Local Human Services Department both signed by Washington County Community Services.   For more details contact Sarah Tripple at 651-430-6480 or Sarah.Tripple@co.washington.mn.us </t>
  </si>
  <si>
    <t>Sets aside 5% to 10%, but no fewer than 4 LIHTC units (7 points)</t>
  </si>
  <si>
    <t>Sets aside 11% to 25%, but no fewer than 7 LIHTC units (10 points)</t>
  </si>
  <si>
    <t>Points are awarded to projects that commit  LIHTC units for occupancy by households experiencing homelessness.  Projects must receive support first from Heading Home Washington and then written support from the Suburban Metro Area Continuum of Care (SMAC).  In addition to the SMAC  letter of support, applicants must submit a Minnesota Housing Supportive Housing Narrative and Letter of Confirmation Local Human Services Department both signed by Washington County Community Services.   For more details contact Sarah Tripple at 651-430-6480 or Sarah.Tripple@co.washington.mn.us  Applicants claiming points for providing homeless units will be required to fill those units through the Washington County Homeless Coordinated Entry system and must take priority list applicants scoring 3 or above on the assessment tool, or as otherwise prioritized by Washington County.  Applications claiming points must provide a written commitment confirming the supportive services available  for homeless households, with a written commitment from one or more appropriate social service oganizations providing on-site services for applications with a set-aside of 11% or more units for homeless households.</t>
  </si>
  <si>
    <t>Sets aside 26% or more, but no fewer than 20 LIHTC units (20  points)</t>
  </si>
  <si>
    <t>1.N.  Long Term Affordability Commitment (Up to 15 points)</t>
  </si>
  <si>
    <t>Points are awarded to 9% or 4% tax credit projects that agree to extend the long-term affordability of the project and maintain the duration of low-income use beyond the required minimum of 30 years.</t>
  </si>
  <si>
    <t>Points are awarded to projects that have a prior reservation of housing tax credits from the Washington County CDA, were not fully funded in a previous round, and the additional housing tax credits make the project feasible.</t>
  </si>
  <si>
    <t>2.B.  Preservation of Affordable Housing (25 points)</t>
  </si>
  <si>
    <t>Points are awarded to projects that preserve low-income housing receiving assistance under Section 8, Section 236, or other similar project-based subsidy, which, due to mortgage prepayments or expiring rental assistance contracts, would convert to market rate use.  The Agency in its sole discretion must agree that a market exists for conversion to market rate housing.</t>
  </si>
  <si>
    <t xml:space="preserve">Points are awarded to projects with existing federally assisted units or previously funded by tax credits or deferred loans from the Agency or another public entity, that are not also claiming points in the other Preservation categories. Applicants must provide narratives to support the approach of a planned, long term, and cost effective stabilization that meets all of the following criteria.  </t>
  </si>
  <si>
    <t>Points are awarded to projects that serve the lowest income tenants without the use of rental assistance and that agree to maintain the deeper rent structure for the duration of the Declaration.  Points claimed under this criterion must apply to comparable units with a proportionate distribution of units where a range of rent levels applies.</t>
  </si>
  <si>
    <t>Option 1 - A project in which 100% of the HTC unit rents average to the Washington County 50% LIHTC area median rent limit, with no HTC units exceeding 60% of the area median rent limit. (10 points)</t>
  </si>
  <si>
    <t>Option 2 - A project in which at least 75% of the HTC units rents average to the Washington County 50% LIHTC area median rent limit, with no HTC units exceeding 60% of the area median rent limit. (5 points)</t>
  </si>
  <si>
    <t>Option 3 - In addition to either option 1 or 2, a project which further restricts 20% of the above restricted units, with a minimum of 10 units, to the Washington County 30% LIHTC area median rent limit (30% rent restricted units). (Additional 5 points)</t>
  </si>
  <si>
    <t xml:space="preserve">All applicants for 4% and 9% LIHTC must meet the following additional threshold requirements.  Check boxes below to indicate the acceptance of these requirements. All Washington County CDA threshold requirements must be accepted for an application to be considered complete. </t>
  </si>
  <si>
    <t>Points are awarded to projects located within walking distance to public transit stations and stops. Only one location-based option may be selected.  (Up to 12 points)</t>
  </si>
  <si>
    <t>50.1 - 70.0% of gap funds committed (12 points)</t>
  </si>
  <si>
    <t>Unacceptable Practices (Up to -50 points)</t>
  </si>
  <si>
    <r>
      <t xml:space="preserve">Place an "X" to the left of the descriptions below to indicate selection and/or preference priority points expected.  The Agency will determine actual points to be awarded, based on the application and the documentation submitted.   All applicants for 9% LIHTC will be scored competitively against other applications received.  All applicants for 4% LIHTC with tax exempt volume limited bonds must meet a minimum score of </t>
    </r>
    <r>
      <rPr>
        <sz val="10"/>
        <rFont val="Calibri"/>
        <family val="2"/>
        <scheme val="minor"/>
      </rPr>
      <t>30</t>
    </r>
    <r>
      <rPr>
        <sz val="10"/>
        <color theme="1"/>
        <rFont val="Calibri"/>
        <family val="2"/>
        <scheme val="minor"/>
      </rPr>
      <t xml:space="preserve"> points.  </t>
    </r>
  </si>
  <si>
    <t xml:space="preserve">Applications are awarded points if the proposed ownership entity or developer composition includes firms historically underrepresented in the development and ownership of affordable housing, including BIPOC-owned/led and women-owned/led firms.  To receive points, the underrepresented firm must be a materially significant component of the ownership and/or development entity. </t>
  </si>
  <si>
    <t>1 - 15.0% of total development cost (8 points)</t>
  </si>
  <si>
    <t>Points are awarded to projects that enter into a cooperatively developed housing plan to provide rental assistance (e.g. Section 8 Housing Choice Vouchers, Washington Cares, Housing Support program, or other similar, rental assistance programs approved by the Agency) to meet the existing need as evidenced at application by a letter of intent signed by both the applicant and the Agency or similar entity.  The applicant agrees to continue this commitment for a minimum of 10 years.</t>
  </si>
  <si>
    <t xml:space="preserve">Note: During the application review process, the Washington County CDA review of the submitted Self-Scoring Worksheet for Selection Points will validate whether the points claimed are eligible and points will be reduced if determined ineligible. The Washington County CDA will not award additional points which are not initially claimed by the Applicant. Regardless of points claimed, the LIHTC Declaration will reflect the application as submitted, including proposed unit rent and income levels.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</si>
</sst>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quot;$&quot;* #,##0_);_(&quot;$&quot;* \(#,##0\);_(&quot;$&quot;* &quot;-&quot;??_);_(@_)"/>
  </numFmts>
  <fonts count="22" x14ac:knownFonts="1">
    <font>
      <sz val="11"/>
      <color theme="1"/>
      <name val="Calibri"/>
      <family val="2"/>
      <scheme val="minor"/>
    </font>
    <font>
      <sz val="10"/>
      <color theme="1"/>
      <name val="Arial"/>
      <family val="2"/>
    </font>
    <font>
      <sz val="10"/>
      <color theme="1"/>
      <name val="Calibri"/>
      <family val="2"/>
      <scheme val="minor"/>
    </font>
    <font>
      <sz val="9"/>
      <color theme="1"/>
      <name val="Calibri"/>
      <family val="2"/>
      <scheme val="minor"/>
    </font>
    <font>
      <b/>
      <sz val="11"/>
      <color theme="1"/>
      <name val="Calibri"/>
      <family val="2"/>
      <scheme val="minor"/>
    </font>
    <font>
      <sz val="10"/>
      <name val="Calibri"/>
      <family val="2"/>
      <scheme val="minor"/>
    </font>
    <font>
      <sz val="14"/>
      <color theme="1"/>
      <name val="Calibri"/>
      <family val="2"/>
      <scheme val="minor"/>
    </font>
    <font>
      <sz val="12"/>
      <color theme="1"/>
      <name val="Calibri"/>
      <family val="2"/>
      <scheme val="minor"/>
    </font>
    <font>
      <sz val="8"/>
      <color theme="1"/>
      <name val="Calibri"/>
      <family val="2"/>
      <scheme val="minor"/>
    </font>
    <font>
      <b/>
      <sz val="12"/>
      <color theme="1"/>
      <name val="Calibri"/>
      <family val="2"/>
      <scheme val="minor"/>
    </font>
    <font>
      <b/>
      <sz val="14"/>
      <color theme="1"/>
      <name val="Calibri"/>
      <family val="2"/>
      <scheme val="minor"/>
    </font>
    <font>
      <sz val="12"/>
      <color rgb="FFFF0000"/>
      <name val="Calibri"/>
      <family val="2"/>
      <scheme val="minor"/>
    </font>
    <font>
      <i/>
      <sz val="11"/>
      <color theme="1"/>
      <name val="Calibri"/>
      <family val="2"/>
      <scheme val="minor"/>
    </font>
    <font>
      <sz val="9"/>
      <name val="Calibri"/>
      <family val="2"/>
      <scheme val="minor"/>
    </font>
    <font>
      <sz val="11"/>
      <color theme="1"/>
      <name val="Calibri"/>
      <family val="2"/>
      <scheme val="minor"/>
    </font>
    <font>
      <sz val="14"/>
      <name val="Calibri"/>
      <family val="2"/>
      <scheme val="minor"/>
    </font>
    <font>
      <sz val="11"/>
      <name val="Calibri"/>
      <family val="2"/>
      <scheme val="minor"/>
    </font>
    <font>
      <sz val="12"/>
      <name val="Calibri"/>
      <family val="2"/>
      <scheme val="minor"/>
    </font>
    <font>
      <sz val="11"/>
      <color rgb="FFFF0000"/>
      <name val="Calibri"/>
      <family val="2"/>
      <scheme val="minor"/>
    </font>
    <font>
      <strike/>
      <sz val="10"/>
      <name val="Calibri"/>
      <family val="2"/>
      <scheme val="minor"/>
    </font>
    <font>
      <strike/>
      <sz val="9"/>
      <color theme="1"/>
      <name val="Calibri"/>
      <family val="2"/>
      <scheme val="minor"/>
    </font>
    <font>
      <b/>
      <sz val="11"/>
      <name val="Calibri"/>
      <family val="2"/>
      <scheme val="minor"/>
    </font>
  </fonts>
  <fills count="6">
    <fill>
      <patternFill patternType="none"/>
    </fill>
    <fill>
      <patternFill patternType="gray125"/>
    </fill>
    <fill>
      <patternFill patternType="solid">
        <fgColor theme="0" tint="-0.14993743705557422"/>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theme="0" tint="-0.14999847407452621"/>
        <bgColor indexed="64"/>
      </patternFill>
    </fill>
  </fills>
  <borders count="5">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double">
        <color auto="1"/>
      </bottom>
      <diagonal/>
    </border>
    <border>
      <left/>
      <right/>
      <top style="double">
        <color auto="1"/>
      </top>
      <bottom/>
      <diagonal/>
    </border>
  </borders>
  <cellStyleXfs count="6">
    <xf numFmtId="0" fontId="0" fillId="0" borderId="0"/>
    <xf numFmtId="9" fontId="14" fillId="0" borderId="0" applyFont="0" applyFill="0" applyBorder="0" applyAlignment="0" applyProtection="0"/>
    <xf numFmtId="44" fontId="14" fillId="0" borderId="0" applyFont="0" applyFill="0" applyBorder="0" applyAlignment="0" applyProtection="0"/>
    <xf numFmtId="42" fontId="1" fillId="0" borderId="0" applyFont="0" applyFill="0" applyBorder="0" applyAlignment="0" applyProtection="0"/>
    <xf numFmtId="43" fontId="14" fillId="0" borderId="0" applyFont="0" applyFill="0" applyBorder="0" applyAlignment="0" applyProtection="0"/>
    <xf numFmtId="41" fontId="1" fillId="0" borderId="0" applyFont="0" applyFill="0" applyBorder="0" applyAlignment="0" applyProtection="0"/>
  </cellStyleXfs>
  <cellXfs count="97">
    <xf numFmtId="0" fontId="0" fillId="0" borderId="0" xfId="0"/>
    <xf numFmtId="0" fontId="0" fillId="0" borderId="0" xfId="0" applyAlignment="1">
      <alignment vertical="center"/>
    </xf>
    <xf numFmtId="0" fontId="3" fillId="0" borderId="0" xfId="0" applyFont="1" applyAlignment="1">
      <alignment vertical="center"/>
    </xf>
    <xf numFmtId="0" fontId="2" fillId="0" borderId="0" xfId="0" applyFont="1" applyAlignment="1">
      <alignment vertical="center"/>
    </xf>
    <xf numFmtId="0" fontId="0" fillId="0" borderId="0" xfId="0" applyAlignment="1">
      <alignment horizontal="left" vertical="center"/>
    </xf>
    <xf numFmtId="0" fontId="3" fillId="0" borderId="0" xfId="0" applyFont="1"/>
    <xf numFmtId="0" fontId="0" fillId="2" borderId="0" xfId="0" applyFill="1" applyAlignment="1">
      <alignment vertical="center"/>
    </xf>
    <xf numFmtId="0" fontId="4" fillId="2" borderId="0" xfId="0" applyFont="1" applyFill="1" applyAlignment="1">
      <alignment vertical="center"/>
    </xf>
    <xf numFmtId="0" fontId="2" fillId="2" borderId="0" xfId="0" applyFont="1" applyFill="1" applyAlignment="1">
      <alignment vertical="center"/>
    </xf>
    <xf numFmtId="0" fontId="5" fillId="0" borderId="0" xfId="0" applyFont="1" applyAlignment="1">
      <alignment vertical="center"/>
    </xf>
    <xf numFmtId="0" fontId="3" fillId="0" borderId="0" xfId="0" applyFont="1"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6" fillId="0" borderId="0" xfId="0" applyFont="1" applyAlignment="1">
      <alignment horizontal="center" vertical="center"/>
    </xf>
    <xf numFmtId="0" fontId="3" fillId="0" borderId="0" xfId="0" applyFont="1" applyAlignment="1" applyProtection="1">
      <alignment vertical="center"/>
      <protection locked="0"/>
    </xf>
    <xf numFmtId="0" fontId="0" fillId="0" borderId="0" xfId="0" applyAlignment="1" applyProtection="1">
      <alignment vertical="center"/>
      <protection locked="0"/>
    </xf>
    <xf numFmtId="0" fontId="3" fillId="0" borderId="0" xfId="0" applyFont="1" applyAlignment="1">
      <alignment horizontal="center" vertical="center"/>
    </xf>
    <xf numFmtId="0" fontId="3"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center"/>
    </xf>
    <xf numFmtId="0" fontId="6" fillId="0" borderId="0" xfId="0" applyFont="1" applyAlignment="1">
      <alignment horizontal="left" vertical="distributed"/>
    </xf>
    <xf numFmtId="0" fontId="3" fillId="0" borderId="0" xfId="0" applyFont="1" applyAlignment="1">
      <alignment horizontal="left" vertical="distributed" wrapText="1"/>
    </xf>
    <xf numFmtId="0" fontId="0" fillId="0" borderId="0" xfId="0" applyAlignment="1">
      <alignment horizontal="left" vertical="distributed"/>
    </xf>
    <xf numFmtId="0" fontId="3" fillId="0" borderId="0" xfId="0" applyFont="1" applyAlignment="1">
      <alignment wrapText="1"/>
    </xf>
    <xf numFmtId="0" fontId="3" fillId="0" borderId="0" xfId="0" applyFont="1" applyAlignment="1" applyProtection="1">
      <alignment vertical="center" wrapText="1"/>
      <protection locked="0"/>
    </xf>
    <xf numFmtId="0" fontId="3" fillId="0" borderId="0" xfId="0" applyFont="1" applyAlignment="1">
      <alignment horizontal="left" vertical="distributed"/>
    </xf>
    <xf numFmtId="0" fontId="0" fillId="2" borderId="1" xfId="0" applyFill="1" applyBorder="1" applyAlignment="1">
      <alignment horizontal="center" vertical="center" wrapText="1"/>
    </xf>
    <xf numFmtId="0" fontId="7" fillId="0" borderId="0" xfId="0" applyFont="1" applyAlignment="1">
      <alignment vertical="center"/>
    </xf>
    <xf numFmtId="0" fontId="7" fillId="2" borderId="0" xfId="0" applyFont="1" applyFill="1" applyAlignment="1">
      <alignment vertical="center"/>
    </xf>
    <xf numFmtId="0" fontId="7" fillId="0" borderId="0" xfId="0" applyFont="1" applyAlignment="1">
      <alignment vertical="center" wrapText="1"/>
    </xf>
    <xf numFmtId="0" fontId="9" fillId="2" borderId="0" xfId="0" applyFont="1" applyFill="1" applyAlignment="1">
      <alignment vertical="center"/>
    </xf>
    <xf numFmtId="0" fontId="7" fillId="0" borderId="0" xfId="0" applyFont="1"/>
    <xf numFmtId="0" fontId="10" fillId="2" borderId="0" xfId="0" applyFont="1" applyFill="1" applyAlignment="1">
      <alignment vertical="center"/>
    </xf>
    <xf numFmtId="0" fontId="8" fillId="0" borderId="0" xfId="0" applyFont="1" applyAlignment="1">
      <alignment vertical="center"/>
    </xf>
    <xf numFmtId="0" fontId="8" fillId="0" borderId="0" xfId="0" applyFont="1" applyAlignment="1">
      <alignment vertical="center" wrapText="1"/>
    </xf>
    <xf numFmtId="0" fontId="11" fillId="0" borderId="0" xfId="0" applyFont="1" applyAlignment="1">
      <alignment vertical="center"/>
    </xf>
    <xf numFmtId="0" fontId="0" fillId="0" borderId="0" xfId="0" applyAlignment="1">
      <alignment vertical="center" wrapText="1"/>
    </xf>
    <xf numFmtId="0" fontId="12" fillId="0" borderId="0" xfId="0" applyFont="1" applyAlignment="1">
      <alignment vertical="top"/>
    </xf>
    <xf numFmtId="0" fontId="0" fillId="0" borderId="0" xfId="0" applyAlignment="1">
      <alignment wrapText="1"/>
    </xf>
    <xf numFmtId="0" fontId="6" fillId="0" borderId="0" xfId="0" applyFont="1" applyAlignment="1" applyProtection="1">
      <alignment horizontal="center" vertical="center"/>
      <protection locked="0"/>
    </xf>
    <xf numFmtId="0" fontId="2" fillId="3" borderId="0" xfId="0" applyFont="1" applyFill="1" applyAlignment="1">
      <alignment vertical="center"/>
    </xf>
    <xf numFmtId="0" fontId="0" fillId="3" borderId="0" xfId="0" applyFill="1" applyAlignment="1">
      <alignment vertical="center"/>
    </xf>
    <xf numFmtId="0" fontId="7" fillId="3" borderId="0" xfId="0" applyFont="1" applyFill="1" applyAlignment="1">
      <alignment vertical="center"/>
    </xf>
    <xf numFmtId="0" fontId="9" fillId="3" borderId="0" xfId="0" applyFont="1" applyFill="1" applyAlignment="1">
      <alignment vertical="center"/>
    </xf>
    <xf numFmtId="0" fontId="4" fillId="3" borderId="0" xfId="0" applyFont="1" applyFill="1" applyAlignment="1">
      <alignment vertical="center"/>
    </xf>
    <xf numFmtId="0" fontId="10" fillId="3" borderId="0" xfId="0" applyFont="1" applyFill="1" applyAlignment="1">
      <alignment vertical="center"/>
    </xf>
    <xf numFmtId="0" fontId="6" fillId="4" borderId="1"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vertical="center"/>
      <protection locked="0"/>
    </xf>
    <xf numFmtId="0" fontId="16" fillId="2" borderId="0" xfId="0" applyFont="1" applyFill="1" applyAlignment="1">
      <alignment vertical="center"/>
    </xf>
    <xf numFmtId="0" fontId="16" fillId="3" borderId="0" xfId="0" applyFont="1" applyFill="1" applyAlignment="1">
      <alignment vertical="center"/>
    </xf>
    <xf numFmtId="0" fontId="17" fillId="3" borderId="0" xfId="0" applyFont="1" applyFill="1" applyAlignment="1">
      <alignment vertical="center"/>
    </xf>
    <xf numFmtId="0" fontId="5" fillId="2" borderId="0" xfId="0" applyFont="1" applyFill="1" applyAlignment="1">
      <alignment vertical="center"/>
    </xf>
    <xf numFmtId="0" fontId="15" fillId="4" borderId="1" xfId="0" applyFont="1" applyFill="1" applyBorder="1" applyAlignment="1" applyProtection="1">
      <alignment horizontal="center" vertical="center" wrapText="1"/>
      <protection locked="0"/>
    </xf>
    <xf numFmtId="0" fontId="5" fillId="3" borderId="0" xfId="0" applyFont="1" applyFill="1" applyAlignment="1">
      <alignment vertical="center"/>
    </xf>
    <xf numFmtId="0" fontId="13" fillId="0" borderId="0" xfId="0" applyFont="1" applyAlignment="1">
      <alignment horizontal="left" vertical="center"/>
    </xf>
    <xf numFmtId="0" fontId="15" fillId="0" borderId="0" xfId="0" applyFont="1" applyAlignment="1" applyProtection="1">
      <alignment horizontal="center" vertical="center"/>
      <protection locked="0"/>
    </xf>
    <xf numFmtId="0" fontId="7" fillId="0" borderId="0" xfId="0" applyFont="1" applyAlignment="1" applyProtection="1">
      <alignment horizontal="left" vertical="center"/>
      <protection locked="0"/>
    </xf>
    <xf numFmtId="0" fontId="20" fillId="0" borderId="0" xfId="0" applyFont="1" applyAlignment="1">
      <alignment vertical="center"/>
    </xf>
    <xf numFmtId="0" fontId="13" fillId="0" borderId="0" xfId="0" applyFont="1" applyAlignment="1">
      <alignment vertical="center"/>
    </xf>
    <xf numFmtId="0" fontId="18" fillId="0" borderId="0" xfId="0" applyFont="1" applyAlignment="1">
      <alignment vertical="center"/>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1" xfId="0" applyFont="1" applyFill="1" applyBorder="1" applyAlignment="1">
      <alignment horizontal="center" vertical="center"/>
    </xf>
    <xf numFmtId="0" fontId="13" fillId="0" borderId="0" xfId="0" applyFont="1" applyAlignment="1">
      <alignment horizontal="left" vertical="center" wrapText="1"/>
    </xf>
    <xf numFmtId="0" fontId="0" fillId="0" borderId="0" xfId="0" applyAlignment="1">
      <alignment horizontal="center" vertical="center"/>
    </xf>
    <xf numFmtId="0" fontId="7" fillId="5" borderId="0" xfId="0" applyFont="1" applyFill="1" applyAlignment="1">
      <alignment vertical="center"/>
    </xf>
    <xf numFmtId="0" fontId="5"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0" xfId="0" applyFont="1" applyAlignment="1" applyProtection="1">
      <alignment horizontal="center" vertical="center"/>
      <protection locked="0"/>
    </xf>
    <xf numFmtId="0" fontId="16" fillId="0" borderId="0" xfId="0" applyFont="1" applyAlignment="1">
      <alignment horizontal="left" vertical="top" wrapText="1"/>
    </xf>
    <xf numFmtId="0" fontId="1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0" fillId="0" borderId="1" xfId="0" applyBorder="1" applyAlignment="1" applyProtection="1">
      <alignment horizontal="left" vertical="center"/>
      <protection locked="0"/>
    </xf>
    <xf numFmtId="0" fontId="7" fillId="4" borderId="1" xfId="0" applyFont="1" applyFill="1" applyBorder="1" applyAlignment="1" applyProtection="1">
      <alignment horizontal="left" vertical="center"/>
      <protection locked="0"/>
    </xf>
    <xf numFmtId="0" fontId="13" fillId="0" borderId="0" xfId="0" applyFont="1" applyAlignment="1" applyProtection="1">
      <alignment horizontal="left" vertical="center" wrapText="1"/>
      <protection locked="0"/>
    </xf>
    <xf numFmtId="0" fontId="13" fillId="0" borderId="0" xfId="0" applyFont="1" applyAlignment="1">
      <alignment horizontal="left" vertical="top" wrapText="1"/>
    </xf>
    <xf numFmtId="0" fontId="0" fillId="0" borderId="0" xfId="0" applyAlignment="1">
      <alignment horizontal="center" vertical="center"/>
    </xf>
    <xf numFmtId="0" fontId="13" fillId="0" borderId="0" xfId="0" applyFont="1" applyAlignment="1">
      <alignment horizontal="left" vertical="center"/>
    </xf>
    <xf numFmtId="0" fontId="2" fillId="2" borderId="0" xfId="0" applyFont="1" applyFill="1" applyAlignment="1">
      <alignment horizontal="center" vertical="center"/>
    </xf>
    <xf numFmtId="0" fontId="7" fillId="4" borderId="2" xfId="0" applyFont="1" applyFill="1" applyBorder="1" applyAlignment="1" applyProtection="1">
      <alignment horizontal="left" vertical="center"/>
      <protection locked="0"/>
    </xf>
    <xf numFmtId="0" fontId="9" fillId="2" borderId="0" xfId="0" applyFont="1" applyFill="1" applyAlignment="1">
      <alignment horizontal="center" vertical="center"/>
    </xf>
    <xf numFmtId="0" fontId="9" fillId="2" borderId="0" xfId="0" applyFont="1" applyFill="1" applyAlignment="1">
      <alignment horizontal="left" vertical="center"/>
    </xf>
    <xf numFmtId="0" fontId="5" fillId="0" borderId="0" xfId="0" applyFont="1" applyAlignment="1">
      <alignment horizontal="left" vertical="center" wrapText="1"/>
    </xf>
    <xf numFmtId="0" fontId="5" fillId="4" borderId="0" xfId="0" applyFont="1" applyFill="1" applyAlignment="1">
      <alignment horizontal="center" vertical="center"/>
    </xf>
    <xf numFmtId="0" fontId="5" fillId="4" borderId="1" xfId="0" applyFont="1" applyFill="1" applyBorder="1" applyAlignment="1">
      <alignment horizontal="center" vertical="center"/>
    </xf>
    <xf numFmtId="165" fontId="0" fillId="4" borderId="1" xfId="2" applyNumberFormat="1" applyFont="1" applyFill="1" applyBorder="1" applyAlignment="1" applyProtection="1">
      <alignment horizontal="center" vertical="center"/>
      <protection locked="0"/>
    </xf>
    <xf numFmtId="165" fontId="0" fillId="4" borderId="3" xfId="2" applyNumberFormat="1" applyFont="1" applyFill="1" applyBorder="1" applyAlignment="1" applyProtection="1">
      <alignment horizontal="center" vertical="center"/>
      <protection locked="0"/>
    </xf>
    <xf numFmtId="164" fontId="0" fillId="0" borderId="0" xfId="1" applyNumberFormat="1" applyFont="1" applyAlignment="1">
      <alignment horizontal="center" vertical="center"/>
    </xf>
    <xf numFmtId="164" fontId="0" fillId="0" borderId="4" xfId="1" applyNumberFormat="1" applyFont="1" applyBorder="1" applyAlignment="1">
      <alignment horizontal="center" vertical="center"/>
    </xf>
    <xf numFmtId="0" fontId="2" fillId="2" borderId="0" xfId="0" applyFont="1" applyFill="1" applyAlignment="1">
      <alignment horizontal="left"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274"/>
  <sheetViews>
    <sheetView tabSelected="1" zoomScaleNormal="100" zoomScalePageLayoutView="50" workbookViewId="0">
      <selection activeCell="J22" sqref="J22"/>
    </sheetView>
  </sheetViews>
  <sheetFormatPr defaultColWidth="9.21875" defaultRowHeight="15.6" x14ac:dyDescent="0.3"/>
  <cols>
    <col min="1" max="1" width="4.21875" customWidth="1"/>
    <col min="2" max="2" width="5" customWidth="1"/>
    <col min="3" max="3" width="10.21875" customWidth="1"/>
    <col min="4" max="4" width="5" customWidth="1"/>
    <col min="5" max="5" width="10.21875" customWidth="1"/>
    <col min="6" max="6" width="5" customWidth="1"/>
    <col min="7" max="7" width="10.21875" customWidth="1"/>
    <col min="8" max="8" width="5" customWidth="1"/>
    <col min="9" max="9" width="10.21875" style="32" customWidth="1"/>
    <col min="10" max="10" width="5" style="32" customWidth="1"/>
    <col min="11" max="11" width="10.21875" customWidth="1"/>
    <col min="12" max="12" width="10.109375" customWidth="1"/>
    <col min="13" max="24" width="8.77734375" customWidth="1"/>
    <col min="25" max="25" width="82" style="24" hidden="1" customWidth="1"/>
    <col min="26" max="26" width="83.21875" style="24" hidden="1" customWidth="1"/>
    <col min="27" max="27" width="71.44140625" style="24" hidden="1" customWidth="1"/>
    <col min="28" max="28" width="65.77734375" style="24" hidden="1" customWidth="1"/>
    <col min="29" max="29" width="68.21875" style="24" hidden="1" customWidth="1"/>
    <col min="30" max="30" width="55.21875" style="24" hidden="1" customWidth="1"/>
    <col min="31" max="31" width="8.77734375" style="5" hidden="1" customWidth="1"/>
  </cols>
  <sheetData>
    <row r="1" spans="1:31" s="1" customFormat="1" ht="15.75" customHeight="1" x14ac:dyDescent="0.3">
      <c r="A1" s="83" t="s">
        <v>0</v>
      </c>
      <c r="B1" s="83"/>
      <c r="C1" s="83"/>
      <c r="D1" s="83"/>
      <c r="E1" s="83"/>
      <c r="F1" s="83"/>
      <c r="G1" s="83"/>
      <c r="H1" s="83"/>
      <c r="I1" s="83"/>
      <c r="J1" s="83"/>
      <c r="K1" s="83"/>
      <c r="L1" s="83"/>
      <c r="Y1" s="19"/>
      <c r="Z1" s="19"/>
      <c r="AA1" s="19"/>
      <c r="AB1" s="19"/>
      <c r="AC1" s="19"/>
      <c r="AD1" s="19"/>
      <c r="AE1" s="2"/>
    </row>
    <row r="2" spans="1:31" s="1" customFormat="1" ht="14.4" x14ac:dyDescent="0.3">
      <c r="A2" s="83" t="s">
        <v>1</v>
      </c>
      <c r="B2" s="83"/>
      <c r="C2" s="83"/>
      <c r="D2" s="83"/>
      <c r="E2" s="83"/>
      <c r="F2" s="83"/>
      <c r="G2" s="83"/>
      <c r="H2" s="83"/>
      <c r="I2" s="83"/>
      <c r="J2" s="83"/>
      <c r="K2" s="83"/>
      <c r="L2" s="83"/>
      <c r="Y2" s="19"/>
      <c r="Z2" s="19"/>
      <c r="AA2" s="19"/>
      <c r="AB2" s="19"/>
      <c r="AC2" s="19"/>
      <c r="AD2" s="19"/>
      <c r="AE2" s="2"/>
    </row>
    <row r="3" spans="1:31" s="1" customFormat="1" ht="14.4" x14ac:dyDescent="0.3">
      <c r="A3" s="83" t="s">
        <v>82</v>
      </c>
      <c r="B3" s="83"/>
      <c r="C3" s="83"/>
      <c r="D3" s="83"/>
      <c r="E3" s="83"/>
      <c r="F3" s="83"/>
      <c r="G3" s="83"/>
      <c r="H3" s="83"/>
      <c r="I3" s="83"/>
      <c r="J3" s="83"/>
      <c r="K3" s="83"/>
      <c r="L3" s="83"/>
      <c r="Y3" s="19"/>
      <c r="Z3" s="19"/>
      <c r="AA3" s="19"/>
      <c r="AB3" s="19"/>
      <c r="AC3" s="19"/>
      <c r="AD3" s="19"/>
      <c r="AE3" s="2"/>
    </row>
    <row r="4" spans="1:31" s="34" customFormat="1" ht="15" customHeight="1" x14ac:dyDescent="0.3">
      <c r="Y4" s="35"/>
      <c r="Z4" s="35"/>
      <c r="AA4" s="35"/>
      <c r="AB4" s="35"/>
      <c r="AC4" s="35"/>
      <c r="AD4" s="35"/>
    </row>
    <row r="5" spans="1:31" s="1" customFormat="1" x14ac:dyDescent="0.3">
      <c r="A5" s="1" t="s">
        <v>2</v>
      </c>
      <c r="D5" s="80"/>
      <c r="E5" s="80"/>
      <c r="F5" s="80"/>
      <c r="G5" s="80"/>
      <c r="H5" s="80"/>
      <c r="I5" s="80"/>
      <c r="J5" s="80"/>
      <c r="Y5" s="19"/>
      <c r="Z5" s="19"/>
      <c r="AA5" s="19"/>
      <c r="AB5" s="19"/>
      <c r="AC5" s="19"/>
      <c r="AD5" s="19"/>
      <c r="AE5" s="2"/>
    </row>
    <row r="6" spans="1:31" s="1" customFormat="1" x14ac:dyDescent="0.3">
      <c r="A6" s="1" t="s">
        <v>3</v>
      </c>
      <c r="D6" s="86"/>
      <c r="E6" s="86"/>
      <c r="F6" s="86"/>
      <c r="G6" s="86"/>
      <c r="H6" s="86"/>
      <c r="I6" s="86"/>
      <c r="J6" s="86"/>
      <c r="Y6" s="19"/>
      <c r="Z6" s="19"/>
      <c r="AA6" s="19"/>
      <c r="AB6" s="19"/>
      <c r="AC6" s="19"/>
      <c r="AD6" s="19"/>
      <c r="AE6" s="2"/>
    </row>
    <row r="7" spans="1:31" s="1" customFormat="1" x14ac:dyDescent="0.3">
      <c r="A7" s="1" t="s">
        <v>59</v>
      </c>
      <c r="D7" s="86"/>
      <c r="E7" s="86"/>
      <c r="F7" s="86"/>
      <c r="G7" s="86"/>
      <c r="H7" s="86"/>
      <c r="I7" s="86"/>
      <c r="J7" s="86"/>
      <c r="Y7" s="19"/>
      <c r="Z7" s="19"/>
      <c r="AA7" s="19"/>
      <c r="AB7" s="19"/>
      <c r="AC7" s="19"/>
      <c r="AD7" s="19"/>
      <c r="AE7" s="2"/>
    </row>
    <row r="8" spans="1:31" s="1" customFormat="1" x14ac:dyDescent="0.3">
      <c r="D8" s="58"/>
      <c r="E8" s="58"/>
      <c r="F8" s="58"/>
      <c r="G8" s="58"/>
      <c r="H8" s="58"/>
      <c r="I8" s="58"/>
      <c r="J8" s="58"/>
      <c r="Y8" s="19"/>
      <c r="Z8" s="19"/>
      <c r="AA8" s="19"/>
      <c r="AB8" s="19"/>
      <c r="AC8" s="19"/>
      <c r="AD8" s="19"/>
      <c r="AE8" s="2"/>
    </row>
    <row r="9" spans="1:31" s="1" customFormat="1" ht="15.6" customHeight="1" x14ac:dyDescent="0.3">
      <c r="A9" s="73" t="s">
        <v>104</v>
      </c>
      <c r="B9" s="73"/>
      <c r="C9" s="73"/>
      <c r="D9" s="73"/>
      <c r="E9" s="73"/>
      <c r="F9" s="73"/>
      <c r="G9" s="73"/>
      <c r="H9" s="73"/>
      <c r="I9" s="73"/>
      <c r="J9" s="73"/>
      <c r="K9" s="73"/>
      <c r="L9" s="73"/>
      <c r="Y9" s="19"/>
      <c r="Z9" s="19"/>
      <c r="AA9" s="19"/>
      <c r="AB9" s="19"/>
      <c r="AC9" s="19"/>
      <c r="AD9" s="19"/>
      <c r="AE9" s="2"/>
    </row>
    <row r="10" spans="1:31" s="1" customFormat="1" ht="15.6" customHeight="1" x14ac:dyDescent="0.3">
      <c r="A10" s="73"/>
      <c r="B10" s="73"/>
      <c r="C10" s="73"/>
      <c r="D10" s="73"/>
      <c r="E10" s="73"/>
      <c r="F10" s="73"/>
      <c r="G10" s="73"/>
      <c r="H10" s="73"/>
      <c r="I10" s="73"/>
      <c r="J10" s="73"/>
      <c r="K10" s="73"/>
      <c r="L10" s="73"/>
      <c r="Y10" s="19"/>
      <c r="Z10" s="19"/>
      <c r="AA10" s="19"/>
      <c r="AB10" s="19"/>
      <c r="AC10" s="19"/>
      <c r="AD10" s="19"/>
      <c r="AE10" s="2"/>
    </row>
    <row r="11" spans="1:31" s="1" customFormat="1" ht="15.6" customHeight="1" x14ac:dyDescent="0.3">
      <c r="A11" s="73"/>
      <c r="B11" s="73"/>
      <c r="C11" s="73"/>
      <c r="D11" s="73"/>
      <c r="E11" s="73"/>
      <c r="F11" s="73"/>
      <c r="G11" s="73"/>
      <c r="H11" s="73"/>
      <c r="I11" s="73"/>
      <c r="J11" s="73"/>
      <c r="K11" s="73"/>
      <c r="L11" s="73"/>
      <c r="Y11" s="19"/>
      <c r="Z11" s="19"/>
      <c r="AA11" s="19"/>
      <c r="AB11" s="19"/>
      <c r="AC11" s="19"/>
      <c r="AD11" s="19"/>
      <c r="AE11" s="2"/>
    </row>
    <row r="12" spans="1:31" s="1" customFormat="1" ht="15.6" customHeight="1" x14ac:dyDescent="0.3">
      <c r="A12" s="73"/>
      <c r="B12" s="73"/>
      <c r="C12" s="73"/>
      <c r="D12" s="73"/>
      <c r="E12" s="73"/>
      <c r="F12" s="73"/>
      <c r="G12" s="73"/>
      <c r="H12" s="73"/>
      <c r="I12" s="73"/>
      <c r="J12" s="73"/>
      <c r="K12" s="73"/>
      <c r="L12" s="73"/>
      <c r="Y12" s="19"/>
      <c r="Z12" s="19"/>
      <c r="AA12" s="19"/>
      <c r="AB12" s="19"/>
      <c r="AC12" s="19"/>
      <c r="AD12" s="19"/>
      <c r="AE12" s="2"/>
    </row>
    <row r="13" spans="1:31" s="1" customFormat="1" ht="15.6" customHeight="1" x14ac:dyDescent="0.3">
      <c r="A13" s="73"/>
      <c r="B13" s="73"/>
      <c r="C13" s="73"/>
      <c r="D13" s="73"/>
      <c r="E13" s="73"/>
      <c r="F13" s="73"/>
      <c r="G13" s="73"/>
      <c r="H13" s="73"/>
      <c r="I13" s="73"/>
      <c r="J13" s="73"/>
      <c r="K13" s="73"/>
      <c r="L13" s="73"/>
      <c r="Y13" s="19"/>
      <c r="Z13" s="19"/>
      <c r="AA13" s="19"/>
      <c r="AB13" s="19"/>
      <c r="AC13" s="19"/>
      <c r="AD13" s="19"/>
      <c r="AE13" s="2"/>
    </row>
    <row r="14" spans="1:31" s="1" customFormat="1" ht="15.6" customHeight="1" x14ac:dyDescent="0.3">
      <c r="A14" s="73" t="s">
        <v>144</v>
      </c>
      <c r="B14" s="73"/>
      <c r="C14" s="73"/>
      <c r="D14" s="73"/>
      <c r="E14" s="73"/>
      <c r="F14" s="73"/>
      <c r="G14" s="73"/>
      <c r="H14" s="73"/>
      <c r="I14" s="73"/>
      <c r="J14" s="73"/>
      <c r="K14" s="73"/>
      <c r="L14" s="73"/>
      <c r="Y14" s="19"/>
      <c r="Z14" s="19"/>
      <c r="AA14" s="19"/>
      <c r="AB14" s="19"/>
      <c r="AC14" s="19"/>
      <c r="AD14" s="19"/>
      <c r="AE14" s="2"/>
    </row>
    <row r="15" spans="1:31" s="1" customFormat="1" ht="15.6" customHeight="1" x14ac:dyDescent="0.3">
      <c r="A15" s="73"/>
      <c r="B15" s="73"/>
      <c r="C15" s="73"/>
      <c r="D15" s="73"/>
      <c r="E15" s="73"/>
      <c r="F15" s="73"/>
      <c r="G15" s="73"/>
      <c r="H15" s="73"/>
      <c r="I15" s="73"/>
      <c r="J15" s="73"/>
      <c r="K15" s="73"/>
      <c r="L15" s="73"/>
      <c r="Y15" s="19"/>
      <c r="Z15" s="19"/>
      <c r="AA15" s="19"/>
      <c r="AB15" s="19"/>
      <c r="AC15" s="19"/>
      <c r="AD15" s="19"/>
      <c r="AE15" s="2"/>
    </row>
    <row r="16" spans="1:31" s="1" customFormat="1" ht="15.6" customHeight="1" x14ac:dyDescent="0.3">
      <c r="A16" s="73"/>
      <c r="B16" s="73"/>
      <c r="C16" s="73"/>
      <c r="D16" s="73"/>
      <c r="E16" s="73"/>
      <c r="F16" s="73"/>
      <c r="G16" s="73"/>
      <c r="H16" s="73"/>
      <c r="I16" s="73"/>
      <c r="J16" s="73"/>
      <c r="K16" s="73"/>
      <c r="L16" s="73"/>
      <c r="Y16" s="19"/>
      <c r="Z16" s="19"/>
      <c r="AA16" s="19"/>
      <c r="AB16" s="19"/>
      <c r="AC16" s="19"/>
      <c r="AD16" s="19"/>
      <c r="AE16" s="2"/>
    </row>
    <row r="17" spans="1:31" s="2" customFormat="1" ht="15" customHeight="1" x14ac:dyDescent="0.3">
      <c r="A17" s="73"/>
      <c r="B17" s="73"/>
      <c r="C17" s="73"/>
      <c r="D17" s="73"/>
      <c r="E17" s="73"/>
      <c r="F17" s="73"/>
      <c r="G17" s="73"/>
      <c r="H17" s="73"/>
      <c r="I17" s="73"/>
      <c r="J17" s="73"/>
      <c r="K17" s="73"/>
      <c r="L17" s="73"/>
      <c r="Y17" s="19"/>
      <c r="Z17" s="19"/>
      <c r="AA17" s="19"/>
      <c r="AB17" s="19"/>
      <c r="AC17" s="19"/>
      <c r="AD17" s="19"/>
    </row>
    <row r="18" spans="1:31" s="2" customFormat="1" ht="15" customHeight="1" x14ac:dyDescent="0.3">
      <c r="A18" s="73"/>
      <c r="B18" s="73"/>
      <c r="C18" s="73"/>
      <c r="D18" s="73"/>
      <c r="E18" s="73"/>
      <c r="F18" s="73"/>
      <c r="G18" s="73"/>
      <c r="H18" s="73"/>
      <c r="I18" s="73"/>
      <c r="J18" s="73"/>
      <c r="K18" s="73"/>
      <c r="L18" s="73"/>
      <c r="Y18" s="19"/>
      <c r="Z18" s="19"/>
      <c r="AA18" s="19"/>
      <c r="AB18" s="19"/>
      <c r="AC18" s="19"/>
      <c r="AD18" s="19"/>
    </row>
    <row r="19" spans="1:31" s="2" customFormat="1" ht="15" customHeight="1" x14ac:dyDescent="0.3">
      <c r="A19" s="73"/>
      <c r="B19" s="73"/>
      <c r="C19" s="73"/>
      <c r="D19" s="73"/>
      <c r="E19" s="73"/>
      <c r="F19" s="73"/>
      <c r="G19" s="73"/>
      <c r="H19" s="73"/>
      <c r="I19" s="73"/>
      <c r="J19" s="73"/>
      <c r="K19" s="73"/>
      <c r="L19" s="73"/>
      <c r="Y19" s="19"/>
      <c r="Z19" s="19"/>
      <c r="AA19" s="19"/>
      <c r="AB19" s="19"/>
      <c r="AC19" s="19"/>
      <c r="AD19" s="19"/>
    </row>
    <row r="20" spans="1:31" s="28" customFormat="1" x14ac:dyDescent="0.3">
      <c r="A20" s="87" t="s">
        <v>4</v>
      </c>
      <c r="B20" s="87"/>
      <c r="C20" s="87"/>
      <c r="D20" s="87"/>
      <c r="E20" s="87"/>
      <c r="F20" s="87"/>
      <c r="G20" s="87"/>
      <c r="H20" s="87"/>
      <c r="I20" s="87"/>
      <c r="J20" s="87"/>
      <c r="K20" s="87"/>
      <c r="L20" s="87"/>
      <c r="Y20" s="30"/>
      <c r="Z20" s="30"/>
      <c r="AA20" s="30"/>
      <c r="AB20" s="30"/>
      <c r="AC20" s="30"/>
      <c r="AD20" s="30"/>
    </row>
    <row r="21" spans="1:31" s="1" customFormat="1" ht="37.200000000000003" customHeight="1" x14ac:dyDescent="0.3">
      <c r="A21" s="89" t="s">
        <v>83</v>
      </c>
      <c r="B21" s="89"/>
      <c r="C21" s="89"/>
      <c r="D21" s="89"/>
      <c r="E21" s="89"/>
      <c r="F21" s="89"/>
      <c r="G21" s="89"/>
      <c r="H21" s="89"/>
      <c r="I21" s="89"/>
      <c r="J21" s="89"/>
      <c r="K21" s="89"/>
      <c r="L21" s="89"/>
      <c r="Y21" s="18" t="str">
        <f>A21</f>
        <v>All Round 1 applicants for 9% LIHTC must meet one of the following threshold types.  Please check one box to indicate the threshold type your project will serve. These minimum threshold requirements do not apply to 4% LIHTC applications.</v>
      </c>
      <c r="Z21" s="19"/>
      <c r="AA21" s="19"/>
      <c r="AB21" s="19"/>
      <c r="AC21" s="19"/>
      <c r="AD21" s="19"/>
      <c r="AE21" s="2"/>
    </row>
    <row r="22" spans="1:31" s="34" customFormat="1" ht="9" customHeight="1" x14ac:dyDescent="0.3">
      <c r="Y22" s="35"/>
      <c r="Z22" s="35"/>
      <c r="AA22" s="35"/>
      <c r="AB22" s="35"/>
      <c r="AC22" s="35"/>
      <c r="AD22" s="35"/>
    </row>
    <row r="23" spans="1:31" s="1" customFormat="1" ht="42.75" customHeight="1" x14ac:dyDescent="0.3">
      <c r="A23" s="62"/>
      <c r="B23" s="76" t="s">
        <v>37</v>
      </c>
      <c r="C23" s="76"/>
      <c r="D23" s="76"/>
      <c r="E23" s="76"/>
      <c r="F23" s="76"/>
      <c r="G23" s="76"/>
      <c r="H23" s="76"/>
      <c r="I23" s="76"/>
      <c r="J23" s="76"/>
      <c r="K23" s="76"/>
      <c r="L23" s="76"/>
      <c r="Y23" s="19" t="str">
        <f>B23</f>
        <v>New construction or substantial rehabilitation of projects in which, for the term of the extended use period (term of the Declaration of Land Use Restrictive Covenants), at least 75% of the total tax credit units are single room occupancy, efficiency or one bedroom units which are affordable by households whose income does not exceed 30% of area median income.</v>
      </c>
      <c r="Z23" s="19"/>
      <c r="AA23" s="19"/>
      <c r="AB23" s="19"/>
      <c r="AC23" s="19"/>
      <c r="AD23" s="19"/>
      <c r="AE23" s="2"/>
    </row>
    <row r="24" spans="1:31" s="1" customFormat="1" ht="48" customHeight="1" x14ac:dyDescent="0.3">
      <c r="A24" s="63"/>
      <c r="B24" s="76" t="s">
        <v>50</v>
      </c>
      <c r="C24" s="76"/>
      <c r="D24" s="76"/>
      <c r="E24" s="76"/>
      <c r="F24" s="76"/>
      <c r="G24" s="76"/>
      <c r="H24" s="76"/>
      <c r="I24" s="76"/>
      <c r="J24" s="76"/>
      <c r="K24" s="76"/>
      <c r="L24" s="76"/>
      <c r="Y24" s="19" t="str">
        <f>B24</f>
        <v>New construction or substantial rehabilitation of family housing projects that are not restricted to persons who are 55 years of age or older and in which, for the term of the extended use period (term of the Declaration of Land Use Restrictive Covenants), at least 75% of the tax credit units contain two or more bedrooms and at least one-third of the 75% contain three or more bedrooms.</v>
      </c>
      <c r="Z24" s="19"/>
      <c r="AA24" s="19"/>
      <c r="AB24" s="19"/>
      <c r="AC24" s="19"/>
      <c r="AD24" s="19"/>
      <c r="AE24" s="2"/>
    </row>
    <row r="25" spans="1:31" s="1" customFormat="1" ht="18" customHeight="1" x14ac:dyDescent="0.3">
      <c r="A25" s="63"/>
      <c r="B25" s="84" t="s">
        <v>87</v>
      </c>
      <c r="C25" s="84"/>
      <c r="D25" s="84"/>
      <c r="E25" s="84"/>
      <c r="F25" s="84"/>
      <c r="G25" s="84"/>
      <c r="H25" s="84"/>
      <c r="I25" s="84"/>
      <c r="J25" s="84"/>
      <c r="K25" s="84"/>
      <c r="L25" s="84"/>
      <c r="Y25" s="19" t="str">
        <f>B25</f>
        <v>Substantial rehabilitation projects in neighborhoods targeted by the applicable city for revitalization.</v>
      </c>
      <c r="Z25" s="19"/>
      <c r="AA25" s="19"/>
      <c r="AB25" s="19"/>
      <c r="AC25" s="19"/>
      <c r="AD25" s="19"/>
      <c r="AE25" s="2"/>
    </row>
    <row r="26" spans="1:31" s="1" customFormat="1" ht="34.950000000000003" customHeight="1" x14ac:dyDescent="0.3">
      <c r="A26" s="63"/>
      <c r="B26" s="76" t="s">
        <v>5</v>
      </c>
      <c r="C26" s="76"/>
      <c r="D26" s="76"/>
      <c r="E26" s="76"/>
      <c r="F26" s="76"/>
      <c r="G26" s="76"/>
      <c r="H26" s="76"/>
      <c r="I26" s="76"/>
      <c r="J26" s="76"/>
      <c r="K26" s="76"/>
      <c r="L26" s="76"/>
      <c r="Y26" s="19" t="str">
        <f>B26</f>
        <v>Projects that are not restricted to persons of a particular age group and in which, for the term of the extended use period (term of the Declaration of Restrictive Covenants), a percentage of the units are set aside and rented to persons:</v>
      </c>
      <c r="Z26" s="19"/>
      <c r="AA26" s="19"/>
      <c r="AB26" s="19"/>
      <c r="AC26" s="19"/>
      <c r="AD26" s="19"/>
      <c r="AE26" s="2"/>
    </row>
    <row r="27" spans="1:31" s="1" customFormat="1" ht="18" customHeight="1" x14ac:dyDescent="0.3">
      <c r="A27" s="13"/>
      <c r="B27" s="62"/>
      <c r="C27" s="76" t="s">
        <v>72</v>
      </c>
      <c r="D27" s="76"/>
      <c r="E27" s="76"/>
      <c r="F27" s="76"/>
      <c r="G27" s="76"/>
      <c r="H27" s="76"/>
      <c r="I27" s="76"/>
      <c r="J27" s="76"/>
      <c r="K27" s="76"/>
      <c r="L27" s="76"/>
      <c r="Y27" s="19"/>
      <c r="AA27" s="19" t="str">
        <f>C27</f>
        <v>With a serious and persistent mental illness, defined in Minnesota Statutes section 245.462, subdivision 20, paragraph (c);</v>
      </c>
      <c r="AB27" s="19"/>
      <c r="AC27" s="19"/>
      <c r="AD27" s="19"/>
      <c r="AE27" s="2"/>
    </row>
    <row r="28" spans="1:31" s="1" customFormat="1" ht="18" customHeight="1" x14ac:dyDescent="0.3">
      <c r="A28" s="13"/>
      <c r="B28" s="63"/>
      <c r="C28" s="76" t="s">
        <v>6</v>
      </c>
      <c r="D28" s="76"/>
      <c r="E28" s="76"/>
      <c r="F28" s="76"/>
      <c r="G28" s="76"/>
      <c r="H28" s="76"/>
      <c r="I28" s="76"/>
      <c r="J28" s="76"/>
      <c r="K28" s="76"/>
      <c r="L28" s="76"/>
      <c r="Y28" s="19"/>
      <c r="AA28" s="19" t="str">
        <f>C28</f>
        <v>With a developmental disability as defined in United States Code, Title 42, Section 6001, paragraph (5), as amended;</v>
      </c>
      <c r="AB28" s="19"/>
      <c r="AC28" s="19"/>
      <c r="AD28" s="19"/>
      <c r="AE28" s="2"/>
    </row>
    <row r="29" spans="1:31" s="1" customFormat="1" ht="38.25" customHeight="1" x14ac:dyDescent="0.3">
      <c r="A29" s="13"/>
      <c r="B29" s="63"/>
      <c r="C29" s="76" t="s">
        <v>7</v>
      </c>
      <c r="D29" s="76"/>
      <c r="E29" s="76"/>
      <c r="F29" s="76"/>
      <c r="G29" s="76"/>
      <c r="H29" s="76"/>
      <c r="I29" s="76"/>
      <c r="J29" s="76"/>
      <c r="K29" s="76"/>
      <c r="L29" s="76"/>
      <c r="Y29" s="19"/>
      <c r="AA29" s="19" t="str">
        <f>C29</f>
        <v>Who have been assessed as drug dependent persons as defined in Minnesota Statutes section 254A.02, subdivision 5, and are receiving or will receive care and treatment services provided by an approved treatment program as defined in Minnesota Statutes section 254A.02, subdivision 2;</v>
      </c>
      <c r="AB29" s="19"/>
      <c r="AC29" s="19"/>
      <c r="AD29" s="19"/>
      <c r="AE29" s="2"/>
    </row>
    <row r="30" spans="1:31" s="1" customFormat="1" ht="18" customHeight="1" x14ac:dyDescent="0.3">
      <c r="A30" s="13"/>
      <c r="B30" s="63"/>
      <c r="C30" s="76" t="s">
        <v>10</v>
      </c>
      <c r="D30" s="76"/>
      <c r="E30" s="76"/>
      <c r="F30" s="76"/>
      <c r="G30" s="76"/>
      <c r="H30" s="76"/>
      <c r="I30" s="76"/>
      <c r="J30" s="76"/>
      <c r="K30" s="76"/>
      <c r="L30" s="76"/>
      <c r="Y30" s="19"/>
      <c r="AA30" s="19" t="str">
        <f>C30</f>
        <v>With a brain injury as defined in Minnesota Statutes section 256B.093, subdivision 4, paragraph (a); or</v>
      </c>
      <c r="AB30" s="19"/>
      <c r="AC30" s="19"/>
      <c r="AD30" s="19"/>
      <c r="AE30" s="2"/>
    </row>
    <row r="31" spans="1:31" s="1" customFormat="1" ht="27" customHeight="1" x14ac:dyDescent="0.3">
      <c r="A31" s="13"/>
      <c r="B31" s="63"/>
      <c r="C31" s="76" t="s">
        <v>65</v>
      </c>
      <c r="D31" s="76"/>
      <c r="E31" s="76"/>
      <c r="F31" s="76"/>
      <c r="G31" s="76"/>
      <c r="H31" s="76"/>
      <c r="I31" s="76"/>
      <c r="J31" s="76"/>
      <c r="K31" s="76"/>
      <c r="L31" s="76"/>
      <c r="Y31" s="19"/>
      <c r="AA31" s="19" t="str">
        <f>C31</f>
        <v>With permanent physical disabilities that substantially limit one or more major life activities, if at least 50% of the units in the project are accessible as provided under Minnesota Rules, Chapter 1341.</v>
      </c>
      <c r="AB31" s="19"/>
      <c r="AC31" s="19"/>
      <c r="AD31" s="19"/>
      <c r="AE31" s="2"/>
    </row>
    <row r="32" spans="1:31" s="1" customFormat="1" ht="37.5" customHeight="1" x14ac:dyDescent="0.3">
      <c r="A32" s="62"/>
      <c r="B32" s="76" t="s">
        <v>14</v>
      </c>
      <c r="C32" s="76"/>
      <c r="D32" s="76"/>
      <c r="E32" s="76"/>
      <c r="F32" s="76"/>
      <c r="G32" s="76"/>
      <c r="H32" s="76"/>
      <c r="I32" s="76"/>
      <c r="J32" s="76"/>
      <c r="K32" s="76"/>
      <c r="L32" s="76"/>
      <c r="Y32" s="19"/>
      <c r="Z32" s="19" t="str">
        <f>B32</f>
        <v>Projects, whether or not restricted to persons of a particular age group, which preserve existing subsidized housing, if the use of tax credits is necessary to (1) prevent conversion to market rate use or (2) remedy physical determination of the project which would result in loss of existing federal subsidies.</v>
      </c>
      <c r="AA32" s="19"/>
      <c r="AB32" s="19"/>
      <c r="AC32" s="19"/>
      <c r="AD32" s="19"/>
      <c r="AE32" s="2"/>
    </row>
    <row r="33" spans="1:33" s="1" customFormat="1" ht="20.25" customHeight="1" x14ac:dyDescent="0.3">
      <c r="A33" s="63"/>
      <c r="B33" s="75" t="s">
        <v>8</v>
      </c>
      <c r="C33" s="75"/>
      <c r="D33" s="75"/>
      <c r="E33" s="75"/>
      <c r="F33" s="75"/>
      <c r="G33" s="75"/>
      <c r="H33" s="75"/>
      <c r="I33" s="75"/>
      <c r="J33" s="75"/>
      <c r="K33" s="75"/>
      <c r="L33" s="75"/>
      <c r="Y33" s="19"/>
      <c r="Z33" s="19" t="str">
        <f>B33</f>
        <v>Projects financed by Rural Development, which meet statewide distribution goals.</v>
      </c>
      <c r="AA33" s="19"/>
      <c r="AB33" s="19"/>
      <c r="AC33" s="19"/>
      <c r="AD33" s="19"/>
      <c r="AE33" s="2"/>
    </row>
    <row r="34" spans="1:33" s="2" customFormat="1" ht="6" customHeight="1" x14ac:dyDescent="0.3">
      <c r="Y34" s="19"/>
      <c r="Z34" s="19"/>
      <c r="AA34" s="19"/>
      <c r="AB34" s="19"/>
      <c r="AC34" s="19"/>
      <c r="AD34" s="19"/>
    </row>
    <row r="35" spans="1:33" s="28" customFormat="1" x14ac:dyDescent="0.3">
      <c r="A35" s="87" t="s">
        <v>66</v>
      </c>
      <c r="B35" s="87"/>
      <c r="C35" s="87"/>
      <c r="D35" s="87"/>
      <c r="E35" s="87"/>
      <c r="F35" s="87"/>
      <c r="G35" s="87"/>
      <c r="H35" s="87"/>
      <c r="I35" s="87"/>
      <c r="J35" s="87"/>
      <c r="K35" s="87"/>
      <c r="L35" s="87"/>
      <c r="Y35" s="30"/>
      <c r="Z35" s="30"/>
      <c r="AA35" s="30"/>
      <c r="AB35" s="30"/>
      <c r="AC35" s="30"/>
      <c r="AD35" s="30"/>
    </row>
    <row r="36" spans="1:33" s="1" customFormat="1" ht="39.6" customHeight="1" x14ac:dyDescent="0.3">
      <c r="A36" s="77" t="s">
        <v>136</v>
      </c>
      <c r="B36" s="77"/>
      <c r="C36" s="77"/>
      <c r="D36" s="77"/>
      <c r="E36" s="77"/>
      <c r="F36" s="77"/>
      <c r="G36" s="77"/>
      <c r="H36" s="77"/>
      <c r="I36" s="77"/>
      <c r="J36" s="77"/>
      <c r="K36" s="77"/>
      <c r="L36" s="77"/>
      <c r="Y36" s="18" t="str">
        <f>A36</f>
        <v xml:space="preserve">All applicants for 4% and 9% LIHTC must meet the following additional threshold requirements.  Check boxes below to indicate the acceptance of these requirements. All Washington County CDA threshold requirements must be accepted for an application to be considered complete. </v>
      </c>
      <c r="Z36" s="19"/>
      <c r="AA36" s="19"/>
      <c r="AB36" s="19"/>
      <c r="AC36" s="19"/>
      <c r="AD36" s="19"/>
      <c r="AE36" s="2"/>
    </row>
    <row r="37" spans="1:33" s="34" customFormat="1" ht="6.75" customHeight="1" x14ac:dyDescent="0.3">
      <c r="Y37" s="35"/>
      <c r="Z37" s="35"/>
      <c r="AA37" s="35"/>
      <c r="AB37" s="35"/>
      <c r="AC37" s="35"/>
      <c r="AD37" s="35"/>
    </row>
    <row r="38" spans="1:33" s="1" customFormat="1" ht="39.75" customHeight="1" x14ac:dyDescent="0.3">
      <c r="A38" s="62"/>
      <c r="B38" s="82" t="s">
        <v>105</v>
      </c>
      <c r="C38" s="82"/>
      <c r="D38" s="82"/>
      <c r="E38" s="82"/>
      <c r="F38" s="82"/>
      <c r="G38" s="82"/>
      <c r="H38" s="82"/>
      <c r="I38" s="82"/>
      <c r="J38" s="82"/>
      <c r="K38" s="82"/>
      <c r="L38" s="82"/>
      <c r="Y38" s="19"/>
      <c r="Z38" s="19" t="str">
        <f t="shared" ref="Z38:Z44" si="0">B38</f>
        <v>The owner agrees not to refuse to rent a unit to a tenant because that tenant has a Section 8 Tenant-Based Housing Choice Voucher (HCV) and that language prohibiting discrimination based on HCV status will be included in the Declaration.</v>
      </c>
      <c r="AA38" s="19"/>
      <c r="AB38" s="19"/>
      <c r="AC38" s="19"/>
      <c r="AD38" s="19"/>
      <c r="AE38" s="2"/>
    </row>
    <row r="39" spans="1:33" s="1" customFormat="1" ht="26.25" customHeight="1" x14ac:dyDescent="0.3">
      <c r="A39" s="63"/>
      <c r="B39" s="74" t="s">
        <v>97</v>
      </c>
      <c r="C39" s="74"/>
      <c r="D39" s="74"/>
      <c r="E39" s="74"/>
      <c r="F39" s="74"/>
      <c r="G39" s="74"/>
      <c r="H39" s="74"/>
      <c r="I39" s="74"/>
      <c r="J39" s="74"/>
      <c r="K39" s="74"/>
      <c r="L39" s="74"/>
      <c r="Y39" s="19"/>
      <c r="Z39" s="19" t="str">
        <f t="shared" si="0"/>
        <v xml:space="preserve">The owner agrees to utilize Washington County CDA waiting lists in marketing units to the public. </v>
      </c>
      <c r="AA39" s="19"/>
      <c r="AB39" s="19"/>
      <c r="AC39" s="19"/>
      <c r="AD39" s="19"/>
      <c r="AE39" s="2"/>
    </row>
    <row r="40" spans="1:33" s="1" customFormat="1" ht="49.5" customHeight="1" x14ac:dyDescent="0.3">
      <c r="A40" s="63"/>
      <c r="B40" s="74" t="s">
        <v>84</v>
      </c>
      <c r="C40" s="74"/>
      <c r="D40" s="74"/>
      <c r="E40" s="74"/>
      <c r="F40" s="74"/>
      <c r="G40" s="74"/>
      <c r="H40" s="74"/>
      <c r="I40" s="74"/>
      <c r="J40" s="74"/>
      <c r="K40" s="74"/>
      <c r="L40" s="74"/>
      <c r="Y40" s="19"/>
      <c r="Z40" s="19" t="str">
        <f t="shared" si="0"/>
        <v xml:space="preserve">The development proposal satisfies Washington County CDA underwriting and cost standards in accordance witht he Procedural Manual, demonstrates reasonable operating expenses relative to comparable projects in the past, is consistent with a development-specific Market Study, and will comply with all applicable building, land use, and zoning ordinances. </v>
      </c>
      <c r="AA40" s="19"/>
      <c r="AB40" s="19"/>
      <c r="AC40" s="19"/>
      <c r="AD40" s="19"/>
      <c r="AE40" s="2"/>
    </row>
    <row r="41" spans="1:33" s="1" customFormat="1" ht="54.75" customHeight="1" x14ac:dyDescent="0.3">
      <c r="A41" s="63"/>
      <c r="B41" s="74" t="s">
        <v>85</v>
      </c>
      <c r="C41" s="74"/>
      <c r="D41" s="74"/>
      <c r="E41" s="74"/>
      <c r="F41" s="74"/>
      <c r="G41" s="74"/>
      <c r="H41" s="74"/>
      <c r="I41" s="74"/>
      <c r="J41" s="74"/>
      <c r="K41" s="74"/>
      <c r="L41" s="74"/>
      <c r="Y41" s="19"/>
      <c r="Z41" s="19" t="str">
        <f t="shared" si="0"/>
        <v xml:space="preserve">For 9% and 4% LIHTC applications, the applicant agrees to waive the provisions of Sections 42(h)(6)(E)(i)(II) and 42(h)(6)(F), or related provisions, which would permit the owner to terminate the rent and income restrictions under the Declaration. All LIHTC awards must maintain the applicable rent and income restrictions for a minimum of 30 years. </v>
      </c>
      <c r="AA41" s="19"/>
      <c r="AB41" s="19"/>
      <c r="AC41" s="19"/>
      <c r="AD41" s="19"/>
      <c r="AE41" s="2"/>
    </row>
    <row r="42" spans="1:33" s="1" customFormat="1" ht="36" customHeight="1" x14ac:dyDescent="0.3">
      <c r="A42" s="63"/>
      <c r="B42" s="74" t="s">
        <v>86</v>
      </c>
      <c r="C42" s="74"/>
      <c r="D42" s="74"/>
      <c r="E42" s="74"/>
      <c r="F42" s="74"/>
      <c r="G42" s="74"/>
      <c r="H42" s="74"/>
      <c r="I42" s="74"/>
      <c r="J42" s="74"/>
      <c r="K42" s="74"/>
      <c r="L42" s="74"/>
      <c r="Y42" s="19"/>
      <c r="Z42" s="19" t="str">
        <f t="shared" si="0"/>
        <v xml:space="preserve">The applicant agrees to enter into a Declaration in form and substance acceptable to the Washington County CDA and its appointed legal counsel. </v>
      </c>
      <c r="AA42" s="19"/>
      <c r="AB42" s="19"/>
      <c r="AC42" s="19"/>
      <c r="AD42" s="19"/>
      <c r="AE42" s="2"/>
    </row>
    <row r="43" spans="1:33" s="1" customFormat="1" ht="27" customHeight="1" x14ac:dyDescent="0.3">
      <c r="A43" s="63"/>
      <c r="B43" s="76" t="s">
        <v>9</v>
      </c>
      <c r="C43" s="76"/>
      <c r="D43" s="76"/>
      <c r="E43" s="76"/>
      <c r="F43" s="76"/>
      <c r="G43" s="76"/>
      <c r="H43" s="76"/>
      <c r="I43" s="76"/>
      <c r="J43" s="76"/>
      <c r="K43" s="76"/>
      <c r="L43" s="76"/>
      <c r="Y43" s="19"/>
      <c r="Z43" s="19" t="str">
        <f t="shared" si="0"/>
        <v>The owner agrees to provide high speed internet access via installation of all appropriate infrastructure and connections for cable, DSL, or wireless/data internet service to every unit.</v>
      </c>
      <c r="AA43" s="19"/>
      <c r="AB43" s="19"/>
      <c r="AC43" s="19"/>
      <c r="AD43" s="19"/>
      <c r="AE43" s="2"/>
    </row>
    <row r="44" spans="1:33" s="1" customFormat="1" ht="36" customHeight="1" x14ac:dyDescent="0.3">
      <c r="A44" s="63"/>
      <c r="B44" s="76" t="s">
        <v>15</v>
      </c>
      <c r="C44" s="76"/>
      <c r="D44" s="76"/>
      <c r="E44" s="76"/>
      <c r="F44" s="76"/>
      <c r="G44" s="76"/>
      <c r="H44" s="76"/>
      <c r="I44" s="76"/>
      <c r="J44" s="76"/>
      <c r="K44" s="76"/>
      <c r="L44" s="76"/>
      <c r="Y44" s="19"/>
      <c r="Z44" s="19" t="str">
        <f t="shared" si="0"/>
        <v>The owner agrees to institute and maintain a written policy prohibiting smoking in all the units and common areas within the building(s) of the project.  The project must include a non-smoking clause in the lease for every household.</v>
      </c>
      <c r="AA44" s="19"/>
      <c r="AB44" s="19"/>
      <c r="AC44" s="19"/>
      <c r="AD44" s="19"/>
      <c r="AE44" s="2"/>
    </row>
    <row r="45" spans="1:33" s="34" customFormat="1" ht="6" customHeight="1" x14ac:dyDescent="0.3">
      <c r="Y45" s="35"/>
      <c r="Z45" s="35"/>
      <c r="AA45" s="35"/>
      <c r="AB45" s="35"/>
      <c r="AC45" s="35"/>
      <c r="AD45" s="35"/>
    </row>
    <row r="46" spans="1:33" s="28" customFormat="1" x14ac:dyDescent="0.3">
      <c r="A46" s="88" t="s">
        <v>30</v>
      </c>
      <c r="B46" s="88"/>
      <c r="C46" s="88"/>
      <c r="D46" s="88"/>
      <c r="E46" s="88"/>
      <c r="F46" s="88"/>
      <c r="G46" s="88"/>
      <c r="H46" s="88"/>
      <c r="I46" s="88"/>
      <c r="J46" s="88"/>
      <c r="K46" s="88"/>
      <c r="L46" s="88"/>
      <c r="Y46" s="30"/>
      <c r="Z46" s="30"/>
      <c r="AA46" s="30"/>
      <c r="AB46" s="30"/>
      <c r="AC46" s="30"/>
      <c r="AD46" s="30"/>
    </row>
    <row r="47" spans="1:33" s="1" customFormat="1" ht="60.75" customHeight="1" x14ac:dyDescent="0.3">
      <c r="A47" s="77" t="s">
        <v>140</v>
      </c>
      <c r="B47" s="77"/>
      <c r="C47" s="77"/>
      <c r="D47" s="77"/>
      <c r="E47" s="77"/>
      <c r="F47" s="77"/>
      <c r="G47" s="77"/>
      <c r="H47" s="77"/>
      <c r="I47" s="77"/>
      <c r="J47" s="77"/>
      <c r="K47" s="77"/>
      <c r="L47" s="77"/>
      <c r="Y47" s="18" t="str">
        <f>A47</f>
        <v xml:space="preserve">Place an "X" to the left of the descriptions below to indicate selection and/or preference priority points expected.  The Agency will determine actual points to be awarded, based on the application and the documentation submitted.   All applicants for 9% LIHTC will be scored competitively against other applications received.  All applicants for 4% LIHTC with tax exempt volume limited bonds must meet a minimum score of 30 points.  </v>
      </c>
      <c r="AC47" s="19"/>
      <c r="AD47" s="19"/>
      <c r="AE47" s="19"/>
      <c r="AF47" s="19"/>
      <c r="AG47" s="2"/>
    </row>
    <row r="48" spans="1:33" s="1" customFormat="1" ht="28.8" x14ac:dyDescent="0.3">
      <c r="A48" s="85"/>
      <c r="B48" s="85"/>
      <c r="C48" s="85"/>
      <c r="D48" s="85"/>
      <c r="E48" s="85"/>
      <c r="F48" s="85"/>
      <c r="G48" s="85"/>
      <c r="H48" s="85"/>
      <c r="I48" s="85"/>
      <c r="J48" s="85"/>
      <c r="K48" s="27" t="s">
        <v>25</v>
      </c>
      <c r="L48" s="27" t="s">
        <v>26</v>
      </c>
      <c r="AB48" s="19"/>
      <c r="AC48" s="19"/>
      <c r="AD48" s="19"/>
      <c r="AE48" s="19"/>
      <c r="AF48" s="19"/>
      <c r="AG48" s="2"/>
    </row>
    <row r="49" spans="1:35" s="1" customFormat="1" x14ac:dyDescent="0.3">
      <c r="A49" s="96" t="s">
        <v>62</v>
      </c>
      <c r="B49" s="96"/>
      <c r="C49" s="96"/>
      <c r="D49" s="96"/>
      <c r="E49" s="96"/>
      <c r="F49" s="96"/>
      <c r="G49" s="96"/>
      <c r="H49" s="96"/>
      <c r="I49" s="96"/>
      <c r="J49" s="96"/>
      <c r="K49" s="69">
        <f>IF(A53="",(SUM(IF(A50="",0,5)+IF(A51="",0,5))),10)</f>
        <v>0</v>
      </c>
      <c r="L49" s="29"/>
      <c r="AB49" s="19"/>
      <c r="AC49" s="19"/>
      <c r="AD49" s="19"/>
      <c r="AE49" s="19"/>
      <c r="AF49" s="19"/>
      <c r="AG49" s="2"/>
    </row>
    <row r="50" spans="1:35" s="4" customFormat="1" ht="24" customHeight="1" x14ac:dyDescent="0.3">
      <c r="A50" s="62"/>
      <c r="B50" s="74" t="s">
        <v>106</v>
      </c>
      <c r="C50" s="74"/>
      <c r="D50" s="74"/>
      <c r="E50" s="74"/>
      <c r="F50" s="74"/>
      <c r="G50" s="74"/>
      <c r="H50" s="74"/>
      <c r="I50" s="74"/>
      <c r="J50" s="74"/>
      <c r="AB50" s="17"/>
      <c r="AC50" s="17" t="str">
        <f>B50</f>
        <v>Points are awarded to new construction projects that have received final city development application and zoning approvals at the time of application. (5 points)</v>
      </c>
      <c r="AD50" s="17"/>
      <c r="AE50" s="17"/>
      <c r="AF50" s="17"/>
      <c r="AG50" s="20"/>
    </row>
    <row r="51" spans="1:35" s="1" customFormat="1" ht="24" customHeight="1" x14ac:dyDescent="0.3">
      <c r="A51" s="63"/>
      <c r="B51" s="76" t="s">
        <v>20</v>
      </c>
      <c r="C51" s="76"/>
      <c r="D51" s="76"/>
      <c r="E51" s="76"/>
      <c r="F51" s="76"/>
      <c r="G51" s="76"/>
      <c r="H51" s="76"/>
      <c r="I51" s="76"/>
      <c r="J51" s="76"/>
      <c r="AB51" s="19"/>
      <c r="AC51" s="19" t="str">
        <f>B51</f>
        <v>Points are awarded to new construction projects that will utilize existing sewer and water lines without substantial extensions. (5 points)</v>
      </c>
      <c r="AD51" s="19"/>
      <c r="AE51" s="19"/>
      <c r="AF51" s="19"/>
      <c r="AG51" s="2"/>
    </row>
    <row r="52" spans="1:35" s="1" customFormat="1" ht="18" x14ac:dyDescent="0.3">
      <c r="A52" s="13"/>
      <c r="B52" s="17" t="s">
        <v>23</v>
      </c>
      <c r="C52" s="17"/>
      <c r="D52" s="17"/>
      <c r="E52" s="17"/>
      <c r="F52" s="17"/>
      <c r="G52" s="17"/>
      <c r="H52" s="17"/>
      <c r="I52" s="28"/>
      <c r="J52" s="28"/>
      <c r="AB52" s="19"/>
      <c r="AC52" s="19"/>
      <c r="AD52" s="19"/>
      <c r="AE52" s="19"/>
      <c r="AF52" s="19"/>
      <c r="AG52" s="2"/>
    </row>
    <row r="53" spans="1:35" s="1" customFormat="1" ht="24" customHeight="1" x14ac:dyDescent="0.3">
      <c r="A53" s="62"/>
      <c r="B53" s="74" t="s">
        <v>107</v>
      </c>
      <c r="C53" s="74"/>
      <c r="D53" s="74"/>
      <c r="E53" s="74"/>
      <c r="F53" s="74"/>
      <c r="G53" s="74"/>
      <c r="H53" s="74"/>
      <c r="I53" s="74"/>
      <c r="J53" s="74"/>
      <c r="AB53" s="19"/>
      <c r="AC53" s="19" t="str">
        <f>B53</f>
        <v>Points are awarded to rehabilitation projects that provide for the continuation of existing affordable housing. (10 points)</v>
      </c>
      <c r="AD53" s="19"/>
      <c r="AE53" s="19"/>
      <c r="AF53" s="19"/>
      <c r="AG53" s="2"/>
    </row>
    <row r="54" spans="1:35" s="2" customFormat="1" ht="11.25" customHeight="1" x14ac:dyDescent="0.3">
      <c r="AB54" s="19"/>
      <c r="AC54" s="19"/>
      <c r="AD54" s="19"/>
      <c r="AE54" s="19"/>
      <c r="AF54" s="19"/>
    </row>
    <row r="55" spans="1:35" s="1" customFormat="1" x14ac:dyDescent="0.3">
      <c r="A55" s="55" t="s">
        <v>108</v>
      </c>
      <c r="B55" s="42"/>
      <c r="C55" s="42"/>
      <c r="D55" s="42"/>
      <c r="E55" s="42"/>
      <c r="F55" s="42"/>
      <c r="G55" s="42"/>
      <c r="H55" s="42"/>
      <c r="I55" s="42"/>
      <c r="J55" s="43"/>
      <c r="K55" s="43">
        <f>IF(A57="",0,5)+IF(A61="",0,5)</f>
        <v>0</v>
      </c>
      <c r="L55" s="42"/>
      <c r="AB55" s="19"/>
      <c r="AC55" s="19"/>
      <c r="AD55" s="19"/>
      <c r="AE55" s="19"/>
      <c r="AF55" s="19"/>
      <c r="AG55" s="2"/>
    </row>
    <row r="56" spans="1:35" s="1" customFormat="1" x14ac:dyDescent="0.3">
      <c r="A56" s="9" t="s">
        <v>93</v>
      </c>
      <c r="B56" s="61"/>
      <c r="C56" s="61"/>
      <c r="D56" s="61"/>
      <c r="E56" s="61"/>
      <c r="F56" s="61"/>
      <c r="G56" s="61"/>
      <c r="H56" s="61"/>
      <c r="I56" s="61"/>
      <c r="J56" s="36"/>
      <c r="K56" s="28"/>
      <c r="AB56" s="19"/>
      <c r="AC56" s="19"/>
      <c r="AD56" s="19"/>
      <c r="AE56" s="19"/>
      <c r="AF56" s="19"/>
      <c r="AG56" s="2"/>
    </row>
    <row r="57" spans="1:35" s="1" customFormat="1" ht="48" customHeight="1" x14ac:dyDescent="0.3">
      <c r="A57" s="90"/>
      <c r="B57" s="82" t="s">
        <v>99</v>
      </c>
      <c r="C57" s="82"/>
      <c r="D57" s="82"/>
      <c r="E57" s="82"/>
      <c r="F57" s="82"/>
      <c r="G57" s="82"/>
      <c r="H57" s="82"/>
      <c r="I57" s="82"/>
      <c r="J57" s="82"/>
      <c r="AB57" s="19"/>
      <c r="AC57" s="19" t="str">
        <f>B57</f>
        <v>Points are awarded to development proposals located in communities with a need for more affordable housing options because 1) there is a low share of affordable rental housing compared to all housing options in a community or 2) a large share of renters are cost burdened by their rent. See MN Housing Community Profiles for applicable scoring based on location. Locations assigned points through the Minnesota Housing Communities Profiles are eligible for 5 points for this Washington County CDA criterion.</v>
      </c>
      <c r="AD57" s="19"/>
      <c r="AE57" s="19"/>
      <c r="AF57" s="19"/>
      <c r="AG57" s="2"/>
    </row>
    <row r="58" spans="1:35" s="1" customFormat="1" ht="22.95" customHeight="1" x14ac:dyDescent="0.3">
      <c r="A58" s="91"/>
      <c r="B58" s="82"/>
      <c r="C58" s="82"/>
      <c r="D58" s="82"/>
      <c r="E58" s="82"/>
      <c r="F58" s="82"/>
      <c r="G58" s="82"/>
      <c r="H58" s="82"/>
      <c r="I58" s="82"/>
      <c r="J58" s="82"/>
      <c r="AB58" s="19"/>
      <c r="AC58" s="19"/>
      <c r="AD58" s="19"/>
      <c r="AE58" s="19"/>
      <c r="AF58" s="19"/>
      <c r="AG58" s="2"/>
    </row>
    <row r="59" spans="1:35" s="1" customFormat="1" ht="14.25" customHeight="1" x14ac:dyDescent="0.3">
      <c r="A59" s="9"/>
      <c r="B59" s="40"/>
      <c r="C59" s="20"/>
      <c r="D59" s="40"/>
      <c r="E59" s="56"/>
      <c r="F59" s="57"/>
      <c r="G59" s="56"/>
      <c r="H59" s="40"/>
      <c r="I59" s="20"/>
      <c r="J59" s="40"/>
      <c r="K59" s="20"/>
      <c r="L59" s="20"/>
      <c r="AD59" s="19"/>
      <c r="AE59" s="19"/>
      <c r="AF59" s="19"/>
      <c r="AG59" s="19"/>
      <c r="AH59" s="19"/>
      <c r="AI59" s="2"/>
    </row>
    <row r="60" spans="1:35" s="1" customFormat="1" x14ac:dyDescent="0.3">
      <c r="A60" s="9" t="s">
        <v>94</v>
      </c>
      <c r="B60" s="61"/>
      <c r="C60" s="61"/>
      <c r="D60" s="61"/>
      <c r="E60" s="61"/>
      <c r="F60" s="61"/>
      <c r="G60" s="61"/>
      <c r="H60" s="61"/>
      <c r="I60" s="61"/>
      <c r="J60" s="36"/>
      <c r="K60" s="28"/>
      <c r="AB60" s="19"/>
      <c r="AC60" s="19"/>
      <c r="AD60" s="19"/>
      <c r="AE60" s="19"/>
      <c r="AF60" s="19"/>
      <c r="AG60" s="2"/>
    </row>
    <row r="61" spans="1:35" s="1" customFormat="1" ht="60" x14ac:dyDescent="0.3">
      <c r="A61" s="66"/>
      <c r="B61" s="74" t="s">
        <v>100</v>
      </c>
      <c r="C61" s="74"/>
      <c r="D61" s="74"/>
      <c r="E61" s="74"/>
      <c r="F61" s="74"/>
      <c r="G61" s="74"/>
      <c r="H61" s="74"/>
      <c r="I61" s="74"/>
      <c r="J61" s="74"/>
      <c r="AB61" s="19"/>
      <c r="AC61" s="19" t="str">
        <f>B61</f>
        <v>Points are awarded to development proposals located in or near a city or township with a large number of jobs or job growth, individual employer growth, or having a large share of their workforce commuting long distances. Se MN Housing Community Profiles for scoring based on location. Locations assigned points through the Minnesota Housing Communities Profiles are eligible for 5 points for this Washington County CDA criterion.</v>
      </c>
      <c r="AD61" s="19"/>
      <c r="AE61" s="19"/>
      <c r="AF61" s="19"/>
      <c r="AG61" s="2"/>
    </row>
    <row r="62" spans="1:35" s="1" customFormat="1" ht="14.25" customHeight="1" x14ac:dyDescent="0.3">
      <c r="A62" s="3"/>
      <c r="B62" s="40"/>
      <c r="C62" s="20"/>
      <c r="D62" s="40"/>
      <c r="E62" s="56"/>
      <c r="F62" s="57"/>
      <c r="G62" s="56"/>
      <c r="H62" s="40"/>
      <c r="I62" s="20"/>
      <c r="J62" s="40"/>
      <c r="K62" s="20"/>
      <c r="L62" s="20"/>
      <c r="AD62" s="19"/>
      <c r="AE62" s="19"/>
      <c r="AF62" s="19"/>
      <c r="AG62" s="19"/>
      <c r="AH62" s="19"/>
      <c r="AI62" s="2"/>
    </row>
    <row r="63" spans="1:35" s="1" customFormat="1" x14ac:dyDescent="0.3">
      <c r="A63" s="8" t="s">
        <v>109</v>
      </c>
      <c r="B63" s="6"/>
      <c r="C63" s="6"/>
      <c r="D63" s="6"/>
      <c r="E63" s="6"/>
      <c r="F63" s="6"/>
      <c r="G63" s="42"/>
      <c r="H63" s="42"/>
      <c r="I63" s="42"/>
      <c r="J63" s="43"/>
      <c r="K63" s="69">
        <f>(IF(B65="x",SUM(10+(IF(OR(B70="x",B71="x"),2,0))),0)+(IF(B66="x",SUM(7+(IF(OR(B70="x",B71="x"),2,0))),0))+(IF(OR(B67="x",B68="x"),SUM(5,(IF(OR(B70="x",B71="x"),2,0))),0)))</f>
        <v>0</v>
      </c>
      <c r="L63" s="42"/>
      <c r="AB63" s="19"/>
      <c r="AC63" s="19"/>
      <c r="AD63" s="19"/>
      <c r="AE63" s="19"/>
      <c r="AF63" s="19"/>
      <c r="AG63" s="2"/>
    </row>
    <row r="64" spans="1:35" s="1" customFormat="1" ht="24" customHeight="1" x14ac:dyDescent="0.3">
      <c r="A64" s="3"/>
      <c r="B64" s="74" t="s">
        <v>137</v>
      </c>
      <c r="C64" s="74"/>
      <c r="D64" s="74"/>
      <c r="E64" s="74"/>
      <c r="F64" s="74"/>
      <c r="G64" s="74"/>
      <c r="H64" s="74"/>
      <c r="I64" s="74"/>
      <c r="J64" s="74"/>
      <c r="AB64" s="19"/>
      <c r="AC64" s="19" t="str">
        <f>B64</f>
        <v>Points are awarded to projects located within walking distance to public transit stations and stops. Only one location-based option may be selected.  (Up to 12 points)</v>
      </c>
      <c r="AD64" s="19"/>
      <c r="AE64" s="19"/>
      <c r="AF64" s="19"/>
      <c r="AG64" s="2"/>
    </row>
    <row r="65" spans="1:33" s="1" customFormat="1" ht="24" customHeight="1" x14ac:dyDescent="0.3">
      <c r="A65" s="3"/>
      <c r="B65" s="64"/>
      <c r="C65" s="74" t="s">
        <v>111</v>
      </c>
      <c r="D65" s="74"/>
      <c r="E65" s="74"/>
      <c r="F65" s="74"/>
      <c r="G65" s="74"/>
      <c r="H65" s="74"/>
      <c r="I65" s="74"/>
      <c r="J65" s="74"/>
      <c r="AB65" s="19"/>
      <c r="AC65" s="19"/>
      <c r="AD65" s="19" t="str">
        <f>C65</f>
        <v>Project is located within 1/2 mile radius of a completed or planned Gold Line, Rushline, or Red Rock corridor transit station. (10 points)</v>
      </c>
      <c r="AE65" s="19"/>
      <c r="AF65" s="19"/>
      <c r="AG65" s="2"/>
    </row>
    <row r="66" spans="1:33" s="1" customFormat="1" ht="24.75" customHeight="1" x14ac:dyDescent="0.3">
      <c r="A66" s="3"/>
      <c r="B66" s="65"/>
      <c r="C66" s="74" t="s">
        <v>112</v>
      </c>
      <c r="D66" s="74"/>
      <c r="E66" s="74"/>
      <c r="F66" s="74"/>
      <c r="G66" s="74"/>
      <c r="H66" s="74"/>
      <c r="I66" s="74"/>
      <c r="J66" s="74"/>
      <c r="AB66" s="19"/>
      <c r="AC66" s="19"/>
      <c r="AD66" s="19" t="str">
        <f>C66</f>
        <v>Project is located within 1/2 mile radius of a bus route stop or park and ride. (7 points)</v>
      </c>
      <c r="AE66" s="19"/>
      <c r="AF66" s="19"/>
      <c r="AG66" s="2"/>
    </row>
    <row r="67" spans="1:33" s="1" customFormat="1" ht="24" customHeight="1" x14ac:dyDescent="0.3">
      <c r="A67" s="3"/>
      <c r="B67" s="65"/>
      <c r="C67" s="74" t="s">
        <v>103</v>
      </c>
      <c r="D67" s="74"/>
      <c r="E67" s="74"/>
      <c r="F67" s="74"/>
      <c r="G67" s="74"/>
      <c r="H67" s="74"/>
      <c r="I67" s="74"/>
      <c r="J67" s="74"/>
      <c r="AB67" s="19"/>
      <c r="AC67" s="19"/>
      <c r="AD67" s="19"/>
      <c r="AE67" s="19"/>
      <c r="AF67" s="19"/>
      <c r="AG67" s="2"/>
    </row>
    <row r="68" spans="1:33" s="1" customFormat="1" ht="18" customHeight="1" x14ac:dyDescent="0.3">
      <c r="A68" s="3"/>
      <c r="B68" s="65"/>
      <c r="C68" s="60" t="s">
        <v>98</v>
      </c>
      <c r="D68" s="60"/>
      <c r="E68" s="60"/>
      <c r="F68" s="60"/>
      <c r="G68" s="60"/>
      <c r="H68" s="60"/>
      <c r="I68" s="60"/>
      <c r="J68" s="60"/>
      <c r="AB68" s="19"/>
      <c r="AC68" s="19"/>
      <c r="AD68" s="19" t="str">
        <f>C68</f>
        <v>Project is located in a municipality not served by public transit. (5 points)</v>
      </c>
      <c r="AE68" s="19"/>
      <c r="AF68" s="19"/>
      <c r="AG68" s="2"/>
    </row>
    <row r="69" spans="1:33" s="1" customFormat="1" ht="24" customHeight="1" x14ac:dyDescent="0.3">
      <c r="A69" s="3"/>
      <c r="B69" s="74" t="s">
        <v>110</v>
      </c>
      <c r="C69" s="74"/>
      <c r="D69" s="74"/>
      <c r="E69" s="74"/>
      <c r="F69" s="74"/>
      <c r="G69" s="74"/>
      <c r="H69" s="74"/>
      <c r="I69" s="74"/>
      <c r="J69" s="74"/>
      <c r="AB69" s="19"/>
      <c r="AC69" s="19" t="str">
        <f>B69</f>
        <v>Additional points are awarded to projects which include transit oriented design features.  (2 points for one or more features)</v>
      </c>
      <c r="AD69" s="19"/>
      <c r="AE69" s="19"/>
      <c r="AF69" s="19"/>
      <c r="AG69" s="2"/>
    </row>
    <row r="70" spans="1:33" s="1" customFormat="1" ht="18" customHeight="1" x14ac:dyDescent="0.3">
      <c r="A70" s="3"/>
      <c r="B70" s="70"/>
      <c r="C70" s="74" t="s">
        <v>71</v>
      </c>
      <c r="D70" s="74"/>
      <c r="E70" s="74"/>
      <c r="F70" s="74"/>
      <c r="G70" s="74"/>
      <c r="H70" s="74"/>
      <c r="I70" s="74"/>
      <c r="J70" s="74"/>
      <c r="AB70" s="19"/>
      <c r="AC70" s="19"/>
      <c r="AD70" s="19" t="str">
        <f>C70</f>
        <v>Project incorporates walkable or bikeable connections to station/stop areas.</v>
      </c>
      <c r="AE70" s="19"/>
      <c r="AF70" s="19"/>
      <c r="AG70" s="2"/>
    </row>
    <row r="71" spans="1:33" s="1" customFormat="1" ht="24" customHeight="1" x14ac:dyDescent="0.3">
      <c r="A71" s="3"/>
      <c r="B71" s="71"/>
      <c r="C71" s="76" t="s">
        <v>17</v>
      </c>
      <c r="D71" s="76"/>
      <c r="E71" s="76"/>
      <c r="F71" s="76"/>
      <c r="G71" s="76"/>
      <c r="H71" s="76"/>
      <c r="I71" s="76"/>
      <c r="J71" s="76"/>
      <c r="AB71" s="19"/>
      <c r="AC71" s="19"/>
      <c r="AD71" s="19" t="str">
        <f>C71</f>
        <v>Project maximizes the site density to the maximum allowed under local comprehensive plan requirements.</v>
      </c>
      <c r="AE71" s="19"/>
      <c r="AF71" s="19"/>
      <c r="AG71" s="2"/>
    </row>
    <row r="72" spans="1:33" s="2" customFormat="1" ht="10.050000000000001" customHeight="1" x14ac:dyDescent="0.3">
      <c r="A72" s="60"/>
      <c r="AB72" s="19"/>
      <c r="AC72" s="19"/>
      <c r="AD72" s="19"/>
      <c r="AE72" s="19"/>
      <c r="AF72" s="19"/>
    </row>
    <row r="73" spans="1:33" s="1" customFormat="1" x14ac:dyDescent="0.3">
      <c r="A73" s="55" t="s">
        <v>113</v>
      </c>
      <c r="B73" s="42"/>
      <c r="C73" s="42"/>
      <c r="D73" s="42"/>
      <c r="E73" s="42"/>
      <c r="F73" s="42"/>
      <c r="G73" s="42"/>
      <c r="H73" s="42"/>
      <c r="I73" s="42"/>
      <c r="J73" s="43"/>
      <c r="K73" s="43">
        <f>IF(A74="",0,10)</f>
        <v>0</v>
      </c>
      <c r="L73" s="42"/>
      <c r="AB73" s="19"/>
      <c r="AC73" s="19"/>
      <c r="AD73" s="19"/>
      <c r="AE73" s="19"/>
      <c r="AF73" s="19"/>
      <c r="AG73" s="2"/>
    </row>
    <row r="74" spans="1:33" s="1" customFormat="1" ht="23.7" customHeight="1" x14ac:dyDescent="0.3">
      <c r="A74" s="62"/>
      <c r="B74" s="76" t="s">
        <v>12</v>
      </c>
      <c r="C74" s="76"/>
      <c r="D74" s="76"/>
      <c r="E74" s="76"/>
      <c r="F74" s="76"/>
      <c r="G74" s="76"/>
      <c r="H74" s="76"/>
      <c r="I74" s="76"/>
      <c r="J74" s="76"/>
      <c r="AB74" s="19"/>
      <c r="AC74" s="19" t="str">
        <f>B74</f>
        <v>Points are awarded to projects located on property owned by the Agency, Washington County, or a municipality in Washington County at the time of application.</v>
      </c>
      <c r="AD74" s="19"/>
      <c r="AE74" s="19"/>
      <c r="AF74" s="19"/>
      <c r="AG74" s="2"/>
    </row>
    <row r="75" spans="1:33" s="2" customFormat="1" ht="7.5" customHeight="1" x14ac:dyDescent="0.3">
      <c r="AB75" s="19"/>
      <c r="AC75" s="19"/>
      <c r="AD75" s="19"/>
      <c r="AE75" s="19"/>
      <c r="AF75" s="19"/>
    </row>
    <row r="76" spans="1:33" s="1" customFormat="1" x14ac:dyDescent="0.3">
      <c r="A76" s="8" t="s">
        <v>48</v>
      </c>
      <c r="B76" s="6"/>
      <c r="C76" s="6"/>
      <c r="D76" s="6"/>
      <c r="E76" s="6"/>
      <c r="F76" s="6"/>
      <c r="G76" s="6"/>
      <c r="H76" s="42"/>
      <c r="I76" s="42"/>
      <c r="J76" s="43"/>
      <c r="K76" s="43">
        <f>IF(A77="",0,1)</f>
        <v>0</v>
      </c>
      <c r="L76" s="42"/>
      <c r="AB76" s="19"/>
      <c r="AC76" s="19"/>
      <c r="AD76" s="19"/>
      <c r="AE76" s="19"/>
      <c r="AF76" s="19"/>
      <c r="AG76" s="2"/>
    </row>
    <row r="77" spans="1:33" s="1" customFormat="1" ht="36" customHeight="1" x14ac:dyDescent="0.3">
      <c r="A77" s="62"/>
      <c r="B77" s="76" t="s">
        <v>64</v>
      </c>
      <c r="C77" s="76"/>
      <c r="D77" s="76"/>
      <c r="E77" s="76"/>
      <c r="F77" s="76"/>
      <c r="G77" s="76"/>
      <c r="H77" s="76"/>
      <c r="I77" s="76"/>
      <c r="J77" s="76"/>
      <c r="K77" s="28"/>
      <c r="AB77" s="19"/>
      <c r="AC77" s="19" t="str">
        <f>B77</f>
        <v xml:space="preserve">A point is awarded to projects that are located in a Qualified Census Tract and are part of a concerted plan that provides for community revitalization consistent with the definition described as a  Community Development Initiative.  </v>
      </c>
      <c r="AD77" s="19"/>
      <c r="AE77" s="19"/>
      <c r="AF77" s="19"/>
      <c r="AG77" s="2"/>
    </row>
    <row r="78" spans="1:33" s="2" customFormat="1" ht="15" customHeight="1" x14ac:dyDescent="0.3">
      <c r="AB78" s="19"/>
      <c r="AC78" s="19"/>
      <c r="AD78" s="19"/>
      <c r="AE78" s="19"/>
      <c r="AF78" s="19"/>
    </row>
    <row r="79" spans="1:33" s="1" customFormat="1" x14ac:dyDescent="0.3">
      <c r="A79" s="53" t="s">
        <v>114</v>
      </c>
      <c r="B79" s="6"/>
      <c r="C79" s="6"/>
      <c r="D79" s="6"/>
      <c r="E79" s="6"/>
      <c r="F79" s="6"/>
      <c r="G79" s="6"/>
      <c r="H79" s="42"/>
      <c r="I79" s="42"/>
      <c r="J79" s="43"/>
      <c r="K79" s="43">
        <f>IF(B88="X",20,(IF(B89="X",12,(IF(B90="X",6,(IF(B91="X",2,0)))))))</f>
        <v>0</v>
      </c>
      <c r="L79" s="42"/>
      <c r="AB79" s="19"/>
      <c r="AC79" s="19"/>
      <c r="AD79" s="19"/>
      <c r="AE79" s="19"/>
      <c r="AF79" s="19"/>
      <c r="AG79" s="2"/>
    </row>
    <row r="80" spans="1:33" s="1" customFormat="1" ht="26.25" customHeight="1" x14ac:dyDescent="0.3">
      <c r="A80" s="3"/>
      <c r="B80" s="76" t="s">
        <v>18</v>
      </c>
      <c r="C80" s="76"/>
      <c r="D80" s="76"/>
      <c r="E80" s="76"/>
      <c r="F80" s="76"/>
      <c r="G80" s="76"/>
      <c r="H80" s="76"/>
      <c r="I80" s="76"/>
      <c r="J80" s="76"/>
      <c r="K80" s="28"/>
      <c r="AB80" s="19"/>
      <c r="AC80" s="19" t="str">
        <f>B80</f>
        <v>Points are awarded to projects that have secured funding commitments for permanent funding sources or have no funding gap at the time of application.</v>
      </c>
      <c r="AD80" s="19"/>
      <c r="AE80" s="19"/>
      <c r="AF80" s="19"/>
      <c r="AG80" s="2"/>
    </row>
    <row r="81" spans="1:33" s="1" customFormat="1" ht="36" customHeight="1" x14ac:dyDescent="0.3">
      <c r="A81" s="3"/>
      <c r="B81" s="76" t="s">
        <v>16</v>
      </c>
      <c r="C81" s="76"/>
      <c r="D81" s="76"/>
      <c r="E81" s="76"/>
      <c r="F81" s="76"/>
      <c r="G81" s="76"/>
      <c r="H81" s="76"/>
      <c r="I81" s="76"/>
      <c r="J81" s="76"/>
      <c r="AB81" s="19"/>
      <c r="AC81" s="19" t="str">
        <f>B81</f>
        <v xml:space="preserve">The calculation below must exclude all first mortgage financing and anticipated LIHTC proceeds from the current credit request.  Committed syndication proceeds from previously reserved housing tax credits may be included in the calculation.  </v>
      </c>
      <c r="AD81" s="19"/>
      <c r="AE81" s="19"/>
      <c r="AF81" s="19"/>
      <c r="AG81" s="2"/>
    </row>
    <row r="82" spans="1:33" s="1" customFormat="1" ht="72.75" customHeight="1" x14ac:dyDescent="0.3">
      <c r="A82" s="3"/>
      <c r="B82" s="76" t="s">
        <v>51</v>
      </c>
      <c r="C82" s="76"/>
      <c r="D82" s="76"/>
      <c r="E82" s="76"/>
      <c r="F82" s="76"/>
      <c r="G82" s="76"/>
      <c r="H82" s="76"/>
      <c r="I82" s="76"/>
      <c r="J82" s="76"/>
      <c r="AB82" s="19"/>
      <c r="AC82" s="19" t="str">
        <f>B82</f>
        <v>Acceptable documentation of syndication proceeds is an executed agreement or letter of intent from a syndicator/investor which is acceptable to the Agency.  The executed agreement or letter of intent must: (1) be current and dated within 15 days of application; (2) contain a projected closing date; (3) contain a projected equity price for the purchase of the credits; and (4) contain a detailed explanation of the assumptions being used by the syndicator/investor to arrive at the projected equity price.</v>
      </c>
      <c r="AD82" s="19"/>
      <c r="AE82" s="19"/>
      <c r="AF82" s="19"/>
      <c r="AG82" s="2"/>
    </row>
    <row r="83" spans="1:33" s="34" customFormat="1" ht="9" customHeight="1" x14ac:dyDescent="0.3">
      <c r="AB83" s="35"/>
      <c r="AC83" s="35"/>
      <c r="AD83" s="35"/>
      <c r="AE83" s="35"/>
      <c r="AF83" s="35"/>
    </row>
    <row r="84" spans="1:33" s="1" customFormat="1" ht="24.6" customHeight="1" x14ac:dyDescent="0.3">
      <c r="A84" s="3"/>
      <c r="B84" s="76" t="s">
        <v>49</v>
      </c>
      <c r="C84" s="76"/>
      <c r="D84" s="76"/>
      <c r="E84" s="76"/>
      <c r="F84" s="76"/>
      <c r="G84" s="76"/>
      <c r="I84" s="92"/>
      <c r="J84" s="92"/>
      <c r="AB84" s="19"/>
      <c r="AC84" s="19"/>
      <c r="AD84" s="19"/>
      <c r="AE84" s="19"/>
      <c r="AF84" s="19"/>
      <c r="AG84" s="2"/>
    </row>
    <row r="85" spans="1:33" s="1" customFormat="1" ht="24.6" customHeight="1" thickBot="1" x14ac:dyDescent="0.35">
      <c r="A85" s="3"/>
      <c r="B85" s="76" t="s">
        <v>33</v>
      </c>
      <c r="C85" s="76"/>
      <c r="D85" s="76"/>
      <c r="E85" s="76"/>
      <c r="F85" s="76"/>
      <c r="G85" s="76"/>
      <c r="I85" s="93"/>
      <c r="J85" s="93"/>
      <c r="AB85" s="19"/>
      <c r="AC85" s="19"/>
      <c r="AD85" s="19"/>
      <c r="AE85" s="19"/>
      <c r="AF85" s="19"/>
      <c r="AG85" s="2"/>
    </row>
    <row r="86" spans="1:33" s="1" customFormat="1" ht="24.75" customHeight="1" thickTop="1" x14ac:dyDescent="0.3">
      <c r="A86" s="3"/>
      <c r="B86" s="76" t="s">
        <v>34</v>
      </c>
      <c r="C86" s="76"/>
      <c r="D86" s="76"/>
      <c r="E86" s="76"/>
      <c r="F86" s="76"/>
      <c r="G86" s="76"/>
      <c r="I86" s="95">
        <f>IF(I84="",0,ROUND((I84/I85),3))</f>
        <v>0</v>
      </c>
      <c r="J86" s="95"/>
      <c r="AB86" s="19"/>
      <c r="AC86" s="19"/>
      <c r="AD86" s="19"/>
      <c r="AE86" s="19"/>
      <c r="AF86" s="19"/>
      <c r="AG86" s="2"/>
    </row>
    <row r="87" spans="1:33" s="34" customFormat="1" ht="6.75" customHeight="1" x14ac:dyDescent="0.3">
      <c r="AB87" s="35"/>
      <c r="AC87" s="35"/>
      <c r="AD87" s="35"/>
      <c r="AE87" s="35"/>
      <c r="AF87" s="35"/>
    </row>
    <row r="88" spans="1:33" s="1" customFormat="1" x14ac:dyDescent="0.3">
      <c r="A88" s="3"/>
      <c r="B88" s="11" t="str">
        <f>IF(I86&gt;=0.701,"X","")</f>
        <v/>
      </c>
      <c r="C88" s="60" t="s">
        <v>115</v>
      </c>
      <c r="D88" s="2"/>
      <c r="I88" s="28"/>
      <c r="J88" s="28"/>
      <c r="AB88" s="19"/>
      <c r="AC88" s="19"/>
      <c r="AD88" s="19"/>
      <c r="AE88" s="19"/>
      <c r="AF88" s="19"/>
      <c r="AG88" s="2"/>
    </row>
    <row r="89" spans="1:33" s="1" customFormat="1" x14ac:dyDescent="0.3">
      <c r="A89" s="3"/>
      <c r="B89" s="12" t="str">
        <f>IF(AND(I86&gt;=0.501,I86&lt;0.701),"X","")</f>
        <v/>
      </c>
      <c r="C89" s="2" t="s">
        <v>138</v>
      </c>
      <c r="D89" s="2"/>
      <c r="I89" s="28"/>
      <c r="J89" s="28"/>
      <c r="AB89" s="19"/>
      <c r="AC89" s="19"/>
      <c r="AD89" s="19"/>
      <c r="AE89" s="19"/>
      <c r="AF89" s="19"/>
      <c r="AG89" s="2"/>
    </row>
    <row r="90" spans="1:33" s="1" customFormat="1" x14ac:dyDescent="0.3">
      <c r="A90" s="3"/>
      <c r="B90" s="12" t="str">
        <f>IF(AND(I86&gt;=0.301,I86&lt;0.501),"X","")</f>
        <v/>
      </c>
      <c r="C90" s="2" t="s">
        <v>21</v>
      </c>
      <c r="D90" s="2"/>
      <c r="I90" s="28"/>
      <c r="J90" s="28"/>
      <c r="AB90" s="19"/>
      <c r="AC90" s="19"/>
      <c r="AD90" s="19"/>
      <c r="AE90" s="19"/>
      <c r="AF90" s="19"/>
      <c r="AG90" s="2"/>
    </row>
    <row r="91" spans="1:33" s="1" customFormat="1" x14ac:dyDescent="0.3">
      <c r="A91" s="3"/>
      <c r="B91" s="12" t="str">
        <f>IF(AND(I86&gt;=0.101,I86&lt;0.301),"X","")</f>
        <v/>
      </c>
      <c r="C91" s="2" t="s">
        <v>22</v>
      </c>
      <c r="D91" s="2"/>
      <c r="I91" s="28"/>
      <c r="J91" s="28"/>
      <c r="AB91" s="19"/>
      <c r="AC91" s="19"/>
      <c r="AD91" s="19"/>
      <c r="AE91" s="19"/>
      <c r="AF91" s="19"/>
      <c r="AG91" s="2"/>
    </row>
    <row r="92" spans="1:33" s="2" customFormat="1" ht="15" customHeight="1" x14ac:dyDescent="0.3">
      <c r="AB92" s="19"/>
      <c r="AC92" s="19"/>
      <c r="AD92" s="19"/>
      <c r="AE92" s="19"/>
      <c r="AF92" s="19"/>
    </row>
    <row r="93" spans="1:33" s="1" customFormat="1" x14ac:dyDescent="0.3">
      <c r="A93" s="53" t="s">
        <v>116</v>
      </c>
      <c r="B93" s="6"/>
      <c r="C93" s="6"/>
      <c r="D93" s="6"/>
      <c r="E93" s="6"/>
      <c r="F93" s="6"/>
      <c r="G93" s="42"/>
      <c r="H93" s="42"/>
      <c r="I93" s="42"/>
      <c r="J93" s="43"/>
      <c r="K93" s="69">
        <f>IF(B100="X",8,IF(B101="x",4,(IF(B102="x",1,0))))</f>
        <v>0</v>
      </c>
      <c r="L93" s="42"/>
      <c r="AB93" s="19"/>
      <c r="AC93" s="19"/>
      <c r="AD93" s="19"/>
      <c r="AE93" s="19"/>
      <c r="AF93" s="19"/>
      <c r="AG93" s="2"/>
    </row>
    <row r="94" spans="1:33" s="1" customFormat="1" ht="39.450000000000003" customHeight="1" x14ac:dyDescent="0.3">
      <c r="A94" s="3"/>
      <c r="B94" s="76" t="s">
        <v>27</v>
      </c>
      <c r="C94" s="76"/>
      <c r="D94" s="76"/>
      <c r="E94" s="76"/>
      <c r="F94" s="76"/>
      <c r="G94" s="76"/>
      <c r="H94" s="76"/>
      <c r="I94" s="76"/>
      <c r="J94" s="76"/>
      <c r="AB94" s="19"/>
      <c r="AC94" s="19" t="str">
        <f>B94</f>
        <v>Points are awarded to projects with the lowest cost of intermediaries on a sliding scale based on percentage of Total Development Cost.  Percentages will be enforced at issuance of IRS Form 8609.</v>
      </c>
      <c r="AD94" s="19"/>
      <c r="AE94" s="19"/>
      <c r="AF94" s="19"/>
      <c r="AG94" s="2"/>
    </row>
    <row r="95" spans="1:33" s="34" customFormat="1" ht="7.5" customHeight="1" x14ac:dyDescent="0.3">
      <c r="AB95" s="35"/>
      <c r="AC95" s="35"/>
      <c r="AD95" s="35"/>
      <c r="AE95" s="35"/>
      <c r="AF95" s="35"/>
    </row>
    <row r="96" spans="1:33" s="1" customFormat="1" ht="23.7" customHeight="1" x14ac:dyDescent="0.3">
      <c r="A96" s="3"/>
      <c r="B96" s="2" t="s">
        <v>11</v>
      </c>
      <c r="C96" s="2"/>
      <c r="I96" s="92"/>
      <c r="J96" s="92"/>
      <c r="AB96" s="19"/>
      <c r="AC96" s="19"/>
      <c r="AD96" s="19"/>
      <c r="AE96" s="19"/>
      <c r="AF96" s="19"/>
      <c r="AG96" s="2"/>
    </row>
    <row r="97" spans="1:33" s="1" customFormat="1" ht="23.7" customHeight="1" thickBot="1" x14ac:dyDescent="0.35">
      <c r="A97" s="3"/>
      <c r="B97" s="2" t="s">
        <v>35</v>
      </c>
      <c r="C97" s="2"/>
      <c r="I97" s="93"/>
      <c r="J97" s="93"/>
      <c r="AB97" s="19"/>
      <c r="AC97" s="19"/>
      <c r="AD97" s="19"/>
      <c r="AE97" s="19"/>
      <c r="AF97" s="19"/>
      <c r="AG97" s="2"/>
    </row>
    <row r="98" spans="1:33" s="1" customFormat="1" ht="30" customHeight="1" thickTop="1" x14ac:dyDescent="0.3">
      <c r="A98" s="3"/>
      <c r="B98" s="76" t="s">
        <v>36</v>
      </c>
      <c r="C98" s="76"/>
      <c r="D98" s="76"/>
      <c r="E98" s="76"/>
      <c r="F98" s="76"/>
      <c r="G98" s="76"/>
      <c r="I98" s="94">
        <f>IF(I96="",0,ROUND((I96/I97),3))</f>
        <v>0</v>
      </c>
      <c r="J98" s="94"/>
      <c r="AB98" s="19"/>
      <c r="AC98" s="19"/>
      <c r="AD98" s="19"/>
      <c r="AE98" s="19"/>
      <c r="AF98" s="19"/>
      <c r="AG98" s="2"/>
    </row>
    <row r="99" spans="1:33" s="34" customFormat="1" ht="7.5" customHeight="1" x14ac:dyDescent="0.3">
      <c r="AB99" s="35"/>
      <c r="AC99" s="35"/>
      <c r="AD99" s="35"/>
      <c r="AE99" s="35"/>
      <c r="AF99" s="35"/>
    </row>
    <row r="100" spans="1:33" s="1" customFormat="1" x14ac:dyDescent="0.3">
      <c r="A100" s="3"/>
      <c r="B100" s="11" t="str">
        <f>IF(AND(I98&gt;=0.01,I98&lt;0.151),"X","")</f>
        <v/>
      </c>
      <c r="C100" s="60" t="s">
        <v>142</v>
      </c>
      <c r="I100" s="28"/>
      <c r="J100" s="28"/>
      <c r="AB100" s="19"/>
      <c r="AC100" s="19"/>
      <c r="AD100" s="19"/>
      <c r="AE100" s="19"/>
      <c r="AF100" s="19"/>
      <c r="AG100" s="2"/>
    </row>
    <row r="101" spans="1:33" s="1" customFormat="1" x14ac:dyDescent="0.3">
      <c r="A101" s="3"/>
      <c r="B101" s="12" t="str">
        <f>IF(AND(I98&gt;=0.151,I98&lt;0.201),"X","")</f>
        <v/>
      </c>
      <c r="C101" s="60" t="s">
        <v>117</v>
      </c>
      <c r="I101" s="28"/>
      <c r="J101" s="28"/>
      <c r="AB101" s="19"/>
      <c r="AC101" s="19"/>
      <c r="AD101" s="19"/>
      <c r="AE101" s="19"/>
      <c r="AF101" s="19"/>
      <c r="AG101" s="2"/>
    </row>
    <row r="102" spans="1:33" s="1" customFormat="1" x14ac:dyDescent="0.3">
      <c r="A102" s="3"/>
      <c r="B102" s="12" t="str">
        <f>IF(AND(I98&gt;=0.201,I98&lt;0.251),"X","")</f>
        <v/>
      </c>
      <c r="C102" s="60" t="s">
        <v>118</v>
      </c>
      <c r="I102" s="28"/>
      <c r="J102" s="28"/>
      <c r="AB102" s="19"/>
      <c r="AC102" s="19"/>
      <c r="AD102" s="19"/>
      <c r="AE102" s="19"/>
      <c r="AF102" s="19"/>
      <c r="AG102" s="2"/>
    </row>
    <row r="103" spans="1:33" s="2" customFormat="1" ht="15" customHeight="1" x14ac:dyDescent="0.3">
      <c r="B103" s="68"/>
      <c r="C103" s="60"/>
      <c r="AB103" s="19"/>
      <c r="AC103" s="19"/>
      <c r="AD103" s="19"/>
      <c r="AE103" s="19"/>
      <c r="AF103" s="19"/>
    </row>
    <row r="104" spans="1:33" s="1" customFormat="1" x14ac:dyDescent="0.3">
      <c r="A104" s="53" t="s">
        <v>88</v>
      </c>
      <c r="B104" s="50"/>
      <c r="C104" s="50"/>
      <c r="D104" s="50"/>
      <c r="E104" s="50"/>
      <c r="F104" s="50"/>
      <c r="G104" s="50"/>
      <c r="H104" s="51"/>
      <c r="I104" s="51"/>
      <c r="J104" s="52"/>
      <c r="K104" s="43">
        <f>IF(A105="",0,5)</f>
        <v>0</v>
      </c>
      <c r="L104" s="42"/>
      <c r="AB104" s="19"/>
      <c r="AC104" s="19"/>
      <c r="AD104" s="19"/>
      <c r="AE104" s="19"/>
      <c r="AF104" s="19"/>
      <c r="AG104" s="2"/>
    </row>
    <row r="105" spans="1:33" s="1" customFormat="1" ht="81.75" customHeight="1" x14ac:dyDescent="0.3">
      <c r="A105" s="62"/>
      <c r="B105" s="74" t="s">
        <v>143</v>
      </c>
      <c r="C105" s="74"/>
      <c r="D105" s="74"/>
      <c r="E105" s="74"/>
      <c r="F105" s="74"/>
      <c r="G105" s="74"/>
      <c r="H105" s="74"/>
      <c r="I105" s="74"/>
      <c r="J105" s="74"/>
      <c r="AB105" s="19"/>
      <c r="AC105" s="19" t="str">
        <f>B105</f>
        <v>Points are awarded to projects that enter into a cooperatively developed housing plan to provide rental assistance (e.g. Section 8 Housing Choice Vouchers, Washington Cares, Housing Support program, or other similar, rental assistance programs approved by the Agency) to meet the existing need as evidenced at application by a letter of intent signed by both the applicant and the Agency or similar entity.  The applicant agrees to continue this commitment for a minimum of 10 years.</v>
      </c>
      <c r="AD105" s="19"/>
      <c r="AE105" s="19"/>
      <c r="AF105" s="19"/>
      <c r="AG105" s="2"/>
    </row>
    <row r="106" spans="1:33" s="1" customFormat="1" ht="60" customHeight="1" x14ac:dyDescent="0.3">
      <c r="A106" s="40"/>
      <c r="B106" s="74" t="s">
        <v>63</v>
      </c>
      <c r="C106" s="74"/>
      <c r="D106" s="74"/>
      <c r="E106" s="74"/>
      <c r="F106" s="74"/>
      <c r="G106" s="74"/>
      <c r="H106" s="74"/>
      <c r="I106" s="74"/>
      <c r="J106" s="74"/>
      <c r="AB106" s="19"/>
      <c r="AC106" s="19" t="str">
        <f>B106</f>
        <v>Note:  If points are claimed/awarded, then no points may be claimed/awarded from the preference priority category of "Serves Lowest Income Tenants/Rent Reduction" for the same units.  Points cannot be claimed/awarded under the Rental Assistance priority if points are claimed/awarded for the same units under the "Preservation of Federally Assisted Units" preference priority.</v>
      </c>
      <c r="AD106" s="19"/>
      <c r="AE106" s="19"/>
      <c r="AF106" s="19"/>
      <c r="AG106" s="2"/>
    </row>
    <row r="107" spans="1:33" s="2" customFormat="1" ht="15" customHeight="1" x14ac:dyDescent="0.3">
      <c r="AB107" s="19"/>
      <c r="AC107" s="19"/>
      <c r="AD107" s="19"/>
      <c r="AE107" s="19"/>
      <c r="AF107" s="19"/>
    </row>
    <row r="108" spans="1:33" s="1" customFormat="1" x14ac:dyDescent="0.3">
      <c r="A108" s="53" t="s">
        <v>119</v>
      </c>
      <c r="B108" s="6"/>
      <c r="C108" s="6"/>
      <c r="D108" s="6"/>
      <c r="E108" s="6"/>
      <c r="F108" s="6"/>
      <c r="G108" s="42"/>
      <c r="H108" s="42"/>
      <c r="I108" s="42"/>
      <c r="J108" s="43"/>
      <c r="K108" s="43">
        <f>IF(A109="",0,10)</f>
        <v>0</v>
      </c>
      <c r="L108" s="42"/>
      <c r="AB108" s="19"/>
      <c r="AC108" s="19"/>
      <c r="AD108" s="19"/>
      <c r="AE108" s="19"/>
      <c r="AF108" s="19"/>
      <c r="AG108" s="2"/>
    </row>
    <row r="109" spans="1:33" s="1" customFormat="1" ht="52.5" customHeight="1" x14ac:dyDescent="0.3">
      <c r="A109" s="62"/>
      <c r="B109" s="74" t="s">
        <v>120</v>
      </c>
      <c r="C109" s="74"/>
      <c r="D109" s="74"/>
      <c r="E109" s="74"/>
      <c r="F109" s="74"/>
      <c r="G109" s="74"/>
      <c r="H109" s="74"/>
      <c r="I109" s="74"/>
      <c r="J109" s="74"/>
      <c r="AB109" s="19"/>
      <c r="AC109" s="19" t="str">
        <f>B109</f>
        <v>Points are awarded to projects that increase or preserve the supply of affordable senior housing (units restricted to households age 55 years and older) units in cities where there is a demonstrated need for senior housing.</v>
      </c>
      <c r="AD109" s="19"/>
      <c r="AE109" s="19"/>
      <c r="AF109" s="19"/>
      <c r="AG109" s="2"/>
    </row>
    <row r="110" spans="1:33" s="1" customFormat="1" ht="16.05" customHeight="1" x14ac:dyDescent="0.3">
      <c r="B110" s="17"/>
      <c r="C110" s="17"/>
      <c r="D110" s="17"/>
      <c r="E110" s="17"/>
      <c r="F110" s="17"/>
      <c r="G110" s="17"/>
      <c r="H110" s="17"/>
      <c r="I110" s="17"/>
      <c r="J110" s="17"/>
      <c r="AB110" s="19"/>
      <c r="AC110" s="19"/>
      <c r="AD110" s="19"/>
      <c r="AE110" s="19"/>
      <c r="AF110" s="19"/>
      <c r="AG110" s="2"/>
    </row>
    <row r="111" spans="1:33" s="1" customFormat="1" x14ac:dyDescent="0.3">
      <c r="A111" s="41" t="s">
        <v>77</v>
      </c>
      <c r="B111" s="42"/>
      <c r="C111" s="42"/>
      <c r="D111" s="42"/>
      <c r="E111" s="42"/>
      <c r="F111" s="6"/>
      <c r="G111" s="6"/>
      <c r="H111" s="42"/>
      <c r="I111" s="42"/>
      <c r="J111" s="43"/>
      <c r="K111" s="69">
        <f>IF(B114="X",7,(IF(B115="X",10,(IF(B115="",0,(IF(B114="",0)))))))</f>
        <v>0</v>
      </c>
      <c r="L111" s="42"/>
      <c r="AB111" s="19"/>
      <c r="AC111" s="19"/>
      <c r="AD111" s="19"/>
      <c r="AE111" s="19"/>
      <c r="AF111" s="19"/>
      <c r="AG111" s="2"/>
    </row>
    <row r="112" spans="1:33" s="1" customFormat="1" ht="115.8" customHeight="1" x14ac:dyDescent="0.3">
      <c r="B112" s="82" t="s">
        <v>121</v>
      </c>
      <c r="C112" s="82"/>
      <c r="D112" s="82"/>
      <c r="E112" s="82"/>
      <c r="F112" s="82"/>
      <c r="G112" s="82"/>
      <c r="H112" s="82"/>
      <c r="I112" s="82"/>
      <c r="J112" s="82"/>
      <c r="AB112" s="19"/>
      <c r="AC112" s="19"/>
      <c r="AD112" s="19"/>
      <c r="AE112" s="19"/>
      <c r="AF112" s="19"/>
      <c r="AG112" s="2"/>
    </row>
    <row r="113" spans="1:33" s="1" customFormat="1" ht="28.5" customHeight="1" x14ac:dyDescent="0.3">
      <c r="B113" s="74" t="s">
        <v>78</v>
      </c>
      <c r="C113" s="74"/>
      <c r="D113" s="74"/>
      <c r="E113" s="74"/>
      <c r="F113" s="74"/>
      <c r="G113" s="74"/>
      <c r="H113" s="74"/>
      <c r="I113" s="74"/>
      <c r="J113" s="74"/>
      <c r="AB113" s="19"/>
      <c r="AC113" s="19"/>
      <c r="AD113" s="19"/>
      <c r="AE113" s="19"/>
      <c r="AF113" s="19"/>
      <c r="AG113" s="2"/>
    </row>
    <row r="114" spans="1:33" s="1" customFormat="1" ht="18.75" customHeight="1" x14ac:dyDescent="0.3">
      <c r="B114" s="48"/>
      <c r="C114" s="74" t="s">
        <v>122</v>
      </c>
      <c r="D114" s="74"/>
      <c r="E114" s="74"/>
      <c r="F114" s="74"/>
      <c r="G114" s="74"/>
      <c r="H114" s="74"/>
      <c r="I114" s="74"/>
      <c r="J114" s="28"/>
      <c r="K114" s="28"/>
      <c r="AB114" s="19"/>
      <c r="AD114" s="19" t="str">
        <f t="shared" ref="AD114:AD115" si="1">C114</f>
        <v>Sets aside 5% to 10%, but no fewer than 4 LIHTC units (7 points)</v>
      </c>
      <c r="AE114" s="19"/>
      <c r="AF114" s="19"/>
      <c r="AG114" s="2"/>
    </row>
    <row r="115" spans="1:33" s="1" customFormat="1" ht="25.5" customHeight="1" x14ac:dyDescent="0.3">
      <c r="B115" s="48"/>
      <c r="C115" s="74" t="s">
        <v>123</v>
      </c>
      <c r="D115" s="74"/>
      <c r="E115" s="74"/>
      <c r="F115" s="74"/>
      <c r="G115" s="74"/>
      <c r="H115" s="74"/>
      <c r="I115" s="74"/>
      <c r="J115" s="28"/>
      <c r="K115" s="28"/>
      <c r="AB115" s="19"/>
      <c r="AD115" s="19" t="str">
        <f t="shared" si="1"/>
        <v>Sets aside 11% to 25%, but no fewer than 7 LIHTC units (10 points)</v>
      </c>
      <c r="AE115" s="19"/>
      <c r="AF115" s="19"/>
      <c r="AG115" s="2"/>
    </row>
    <row r="116" spans="1:33" s="2" customFormat="1" ht="15" customHeight="1" x14ac:dyDescent="0.3">
      <c r="AB116" s="19"/>
      <c r="AC116" s="19"/>
      <c r="AD116" s="19"/>
      <c r="AE116" s="19"/>
      <c r="AF116" s="19"/>
    </row>
    <row r="117" spans="1:33" s="1" customFormat="1" x14ac:dyDescent="0.3">
      <c r="A117" s="53" t="s">
        <v>80</v>
      </c>
      <c r="B117" s="50"/>
      <c r="C117" s="50"/>
      <c r="D117" s="50"/>
      <c r="E117" s="50"/>
      <c r="F117" s="50"/>
      <c r="G117" s="50"/>
      <c r="H117" s="51"/>
      <c r="I117" s="51"/>
      <c r="J117" s="52"/>
      <c r="K117" s="43">
        <f>IF(AND(B121="",B122="",B123=""),0,SUM(IF(B123="x",20,IF(B122="x",10,7))))</f>
        <v>0</v>
      </c>
      <c r="L117" s="42"/>
      <c r="AB117" s="19"/>
      <c r="AC117" s="19"/>
      <c r="AD117" s="19"/>
      <c r="AE117" s="19"/>
      <c r="AF117" s="19"/>
      <c r="AG117" s="2"/>
    </row>
    <row r="118" spans="1:33" s="1" customFormat="1" ht="164.55" customHeight="1" x14ac:dyDescent="0.3">
      <c r="A118" s="13"/>
      <c r="B118" s="74" t="s">
        <v>124</v>
      </c>
      <c r="C118" s="74"/>
      <c r="D118" s="74"/>
      <c r="E118" s="74"/>
      <c r="F118" s="74"/>
      <c r="G118" s="74"/>
      <c r="H118" s="74"/>
      <c r="I118" s="74"/>
      <c r="J118" s="74"/>
      <c r="K118" s="28"/>
      <c r="AB118" s="19"/>
      <c r="AC118" s="19" t="str">
        <f>B118</f>
        <v>Points are awarded to projects that commit  LIHTC units for occupancy by households experiencing homelessness.  Projects must receive support first from Heading Home Washington and then written support from the Suburban Metro Area Continuum of Care (SMAC).  In addition to the SMAC  letter of support, applicants must submit a Minnesota Housing Supportive Housing Narrative and Letter of Confirmation Local Human Services Department both signed by Washington County Community Services.   For more details contact Sarah Tripple at 651-430-6480 or Sarah.Tripple@co.washington.mn.us  Applicants claiming points for providing homeless units will be required to fill those units through the Washington County Homeless Coordinated Entry system and must take priority list applicants scoring 3 or above on the assessment tool, or as otherwise prioritized by Washington County.  Applications claiming points must provide a written commitment confirming the supportive services available  for homeless households, with a written commitment from one or more appropriate social service oganizations providing on-site services for applications with a set-aside of 11% or more units for homeless households.</v>
      </c>
      <c r="AD118" s="19"/>
      <c r="AE118" s="19"/>
      <c r="AF118" s="19"/>
      <c r="AG118" s="2"/>
    </row>
    <row r="119" spans="1:33" s="1" customFormat="1" ht="27.45" customHeight="1" x14ac:dyDescent="0.3">
      <c r="B119" s="74" t="s">
        <v>79</v>
      </c>
      <c r="C119" s="74"/>
      <c r="D119" s="74"/>
      <c r="E119" s="74"/>
      <c r="F119" s="74"/>
      <c r="G119" s="74"/>
      <c r="H119" s="74"/>
      <c r="I119" s="74"/>
      <c r="J119" s="74"/>
      <c r="AB119" s="19"/>
      <c r="AC119" s="19"/>
      <c r="AD119" s="19"/>
      <c r="AE119" s="19"/>
      <c r="AF119" s="19"/>
      <c r="AG119" s="2"/>
    </row>
    <row r="120" spans="1:33" s="1" customFormat="1" ht="54.6" customHeight="1" x14ac:dyDescent="0.3">
      <c r="B120" s="76" t="s">
        <v>89</v>
      </c>
      <c r="C120" s="76"/>
      <c r="D120" s="76"/>
      <c r="E120" s="76"/>
      <c r="F120" s="76"/>
      <c r="G120" s="76"/>
      <c r="H120" s="76"/>
      <c r="I120" s="76"/>
      <c r="J120" s="76"/>
      <c r="K120" s="28"/>
      <c r="AB120" s="19"/>
      <c r="AC120" s="19" t="str">
        <f>B120</f>
        <v xml:space="preserve">* Please note that requests must be made in advance; Heading Home Washington meets the second Wednesday of the month and SMAC meets the third Friday of the month. Meeting dates may change. It is the responsibility of the applicant contact HHW and SMAC directly to confirm meeting dates and process. </v>
      </c>
      <c r="AD120" s="19"/>
      <c r="AE120" s="19"/>
      <c r="AF120" s="19"/>
      <c r="AG120" s="2"/>
    </row>
    <row r="121" spans="1:33" s="1" customFormat="1" ht="23.25" customHeight="1" x14ac:dyDescent="0.3">
      <c r="B121" s="48"/>
      <c r="C121" s="74" t="s">
        <v>122</v>
      </c>
      <c r="D121" s="74"/>
      <c r="E121" s="74"/>
      <c r="F121" s="74"/>
      <c r="G121" s="74"/>
      <c r="H121" s="74"/>
      <c r="I121" s="74"/>
      <c r="J121" s="28"/>
      <c r="K121" s="28"/>
      <c r="AB121" s="19"/>
      <c r="AD121" s="19" t="str">
        <f t="shared" ref="AD121:AD123" si="2">C121</f>
        <v>Sets aside 5% to 10%, but no fewer than 4 LIHTC units (7 points)</v>
      </c>
      <c r="AE121" s="19"/>
      <c r="AF121" s="19"/>
      <c r="AG121" s="2"/>
    </row>
    <row r="122" spans="1:33" s="1" customFormat="1" ht="23.25" customHeight="1" x14ac:dyDescent="0.3">
      <c r="B122" s="48"/>
      <c r="C122" s="74" t="s">
        <v>123</v>
      </c>
      <c r="D122" s="74"/>
      <c r="E122" s="74"/>
      <c r="F122" s="74"/>
      <c r="G122" s="74"/>
      <c r="H122" s="74"/>
      <c r="I122" s="74"/>
      <c r="J122" s="28"/>
      <c r="K122" s="28"/>
      <c r="AB122" s="19"/>
      <c r="AD122" s="19" t="str">
        <f t="shared" si="2"/>
        <v>Sets aside 11% to 25%, but no fewer than 7 LIHTC units (10 points)</v>
      </c>
      <c r="AE122" s="19"/>
      <c r="AF122" s="19"/>
      <c r="AG122" s="2"/>
    </row>
    <row r="123" spans="1:33" s="1" customFormat="1" ht="23.25" customHeight="1" x14ac:dyDescent="0.3">
      <c r="B123" s="48"/>
      <c r="C123" s="74" t="s">
        <v>125</v>
      </c>
      <c r="D123" s="74"/>
      <c r="E123" s="74"/>
      <c r="F123" s="74"/>
      <c r="G123" s="74"/>
      <c r="H123" s="74"/>
      <c r="I123" s="74"/>
      <c r="J123" s="28"/>
      <c r="K123" s="28"/>
      <c r="AB123" s="19"/>
      <c r="AD123" s="19" t="str">
        <f t="shared" si="2"/>
        <v>Sets aside 26% or more, but no fewer than 20 LIHTC units (20  points)</v>
      </c>
      <c r="AE123" s="19"/>
      <c r="AF123" s="19"/>
      <c r="AG123" s="2"/>
    </row>
    <row r="124" spans="1:33" s="2" customFormat="1" ht="15" customHeight="1" x14ac:dyDescent="0.3">
      <c r="AB124" s="19"/>
      <c r="AC124" s="19"/>
      <c r="AD124" s="19"/>
      <c r="AE124" s="19"/>
      <c r="AF124" s="19"/>
    </row>
    <row r="125" spans="1:33" s="1" customFormat="1" x14ac:dyDescent="0.3">
      <c r="A125" s="8" t="s">
        <v>101</v>
      </c>
      <c r="B125" s="6"/>
      <c r="C125" s="6"/>
      <c r="D125" s="6"/>
      <c r="E125" s="6"/>
      <c r="F125" s="6"/>
      <c r="G125" s="6"/>
      <c r="H125" s="42"/>
      <c r="I125" s="42"/>
      <c r="J125" s="43"/>
      <c r="K125" s="43">
        <f>IF(A126="",0,1)</f>
        <v>0</v>
      </c>
      <c r="L125" s="42"/>
      <c r="AB125" s="19"/>
      <c r="AC125" s="19"/>
      <c r="AD125" s="19"/>
      <c r="AE125" s="19"/>
      <c r="AF125" s="19"/>
      <c r="AG125" s="2"/>
    </row>
    <row r="126" spans="1:33" s="1" customFormat="1" ht="36" customHeight="1" x14ac:dyDescent="0.3">
      <c r="A126" s="62"/>
      <c r="B126" s="76" t="s">
        <v>38</v>
      </c>
      <c r="C126" s="76"/>
      <c r="D126" s="76"/>
      <c r="E126" s="76"/>
      <c r="F126" s="76"/>
      <c r="G126" s="76"/>
      <c r="H126" s="76"/>
      <c r="I126" s="76"/>
      <c r="J126" s="76"/>
      <c r="AB126" s="19"/>
      <c r="AC126" s="19" t="str">
        <f>B126</f>
        <v>A point is awarded to projects that present a financially viable plan to transfer 100% of the LIHTC unit ownership from the initial ownership entity to tenant ownership, after the end of the 15-year compliance period.</v>
      </c>
      <c r="AD126" s="19"/>
      <c r="AE126" s="19"/>
      <c r="AF126" s="19"/>
      <c r="AG126" s="2"/>
    </row>
    <row r="127" spans="1:33" s="1" customFormat="1" ht="15" customHeight="1" x14ac:dyDescent="0.3">
      <c r="A127" s="72"/>
      <c r="B127" s="17"/>
      <c r="C127" s="17"/>
      <c r="D127" s="17"/>
      <c r="E127" s="17"/>
      <c r="F127" s="17"/>
      <c r="G127" s="17"/>
      <c r="H127" s="17"/>
      <c r="I127" s="17"/>
      <c r="J127" s="17"/>
      <c r="AB127" s="19"/>
      <c r="AC127" s="19"/>
      <c r="AD127" s="19"/>
      <c r="AE127" s="19"/>
      <c r="AF127" s="19"/>
      <c r="AG127" s="2"/>
    </row>
    <row r="128" spans="1:33" s="1" customFormat="1" x14ac:dyDescent="0.3">
      <c r="A128" s="53" t="s">
        <v>126</v>
      </c>
      <c r="B128" s="6"/>
      <c r="C128" s="6"/>
      <c r="D128" s="6"/>
      <c r="E128" s="6"/>
      <c r="F128" s="6"/>
      <c r="G128" s="6"/>
      <c r="H128" s="42"/>
      <c r="I128" s="42"/>
      <c r="J128" s="43"/>
      <c r="K128" s="69">
        <f>IF(B131="x",5,(IF(B132="x",10,(IF(B133="x",15,0)))))</f>
        <v>0</v>
      </c>
      <c r="L128" s="42"/>
      <c r="AB128" s="19"/>
      <c r="AC128" s="19"/>
      <c r="AD128" s="19"/>
      <c r="AE128" s="19"/>
      <c r="AF128" s="19"/>
      <c r="AG128" s="2"/>
    </row>
    <row r="129" spans="1:33" s="23" customFormat="1" ht="91.95" customHeight="1" x14ac:dyDescent="0.3">
      <c r="A129" s="21"/>
      <c r="B129" s="74" t="s">
        <v>74</v>
      </c>
      <c r="C129" s="74"/>
      <c r="D129" s="74"/>
      <c r="E129" s="74"/>
      <c r="F129" s="74"/>
      <c r="G129" s="74"/>
      <c r="H129" s="74"/>
      <c r="I129" s="74"/>
      <c r="J129" s="74"/>
      <c r="AB129" s="22"/>
      <c r="AC129" s="19"/>
      <c r="AD129" s="22"/>
      <c r="AE129" s="22"/>
      <c r="AF129" s="22"/>
      <c r="AG129" s="26"/>
    </row>
    <row r="130" spans="1:33" s="23" customFormat="1" ht="36" customHeight="1" x14ac:dyDescent="0.3">
      <c r="A130" s="21"/>
      <c r="B130" s="74" t="s">
        <v>127</v>
      </c>
      <c r="C130" s="74"/>
      <c r="D130" s="74"/>
      <c r="E130" s="74"/>
      <c r="F130" s="74"/>
      <c r="G130" s="74"/>
      <c r="H130" s="74"/>
      <c r="I130" s="74"/>
      <c r="J130" s="74"/>
      <c r="AB130" s="22"/>
      <c r="AC130" s="19"/>
      <c r="AD130" s="22"/>
      <c r="AE130" s="22"/>
      <c r="AF130" s="22"/>
      <c r="AG130" s="26"/>
    </row>
    <row r="131" spans="1:33" s="23" customFormat="1" ht="27.75" customHeight="1" x14ac:dyDescent="0.3">
      <c r="A131" s="21"/>
      <c r="B131" s="54"/>
      <c r="C131" s="74" t="s">
        <v>75</v>
      </c>
      <c r="D131" s="74"/>
      <c r="E131" s="74"/>
      <c r="F131" s="74"/>
      <c r="G131" s="74"/>
      <c r="H131" s="74"/>
      <c r="I131" s="74"/>
      <c r="J131" s="74"/>
      <c r="AB131" s="22"/>
      <c r="AC131" s="19"/>
      <c r="AD131" s="22"/>
      <c r="AE131" s="22"/>
      <c r="AF131" s="22"/>
      <c r="AG131" s="26"/>
    </row>
    <row r="132" spans="1:33" s="23" customFormat="1" ht="27.75" customHeight="1" x14ac:dyDescent="0.3">
      <c r="A132" s="21"/>
      <c r="B132" s="54"/>
      <c r="C132" s="74" t="s">
        <v>90</v>
      </c>
      <c r="D132" s="74"/>
      <c r="E132" s="74"/>
      <c r="F132" s="74"/>
      <c r="G132" s="74"/>
      <c r="H132" s="74"/>
      <c r="I132" s="74"/>
      <c r="J132" s="74"/>
      <c r="AB132" s="22"/>
      <c r="AC132" s="19"/>
      <c r="AD132" s="22"/>
      <c r="AE132" s="22"/>
      <c r="AF132" s="22"/>
      <c r="AG132" s="26"/>
    </row>
    <row r="133" spans="1:33" s="23" customFormat="1" ht="27.75" customHeight="1" x14ac:dyDescent="0.3">
      <c r="A133" s="21"/>
      <c r="B133" s="54"/>
      <c r="C133" s="74" t="s">
        <v>91</v>
      </c>
      <c r="D133" s="74"/>
      <c r="E133" s="74"/>
      <c r="F133" s="74"/>
      <c r="G133" s="74"/>
      <c r="H133" s="74"/>
      <c r="I133" s="74"/>
      <c r="J133" s="74"/>
      <c r="AB133" s="22"/>
      <c r="AC133" s="19"/>
      <c r="AD133" s="22"/>
      <c r="AE133" s="22"/>
      <c r="AF133" s="22"/>
      <c r="AG133" s="26"/>
    </row>
    <row r="134" spans="1:33" s="2" customFormat="1" ht="8.25" customHeight="1" x14ac:dyDescent="0.3">
      <c r="A134" s="59"/>
      <c r="B134" s="59"/>
      <c r="C134" s="59"/>
      <c r="D134" s="59"/>
      <c r="E134" s="59"/>
      <c r="F134" s="59"/>
      <c r="G134" s="59"/>
      <c r="H134" s="59"/>
      <c r="I134" s="59"/>
      <c r="J134" s="59"/>
      <c r="K134" s="59"/>
      <c r="L134" s="59"/>
      <c r="AB134" s="19"/>
      <c r="AC134" s="19"/>
      <c r="AD134" s="19"/>
      <c r="AE134" s="19"/>
      <c r="AF134" s="19"/>
    </row>
    <row r="135" spans="1:33" s="28" customFormat="1" x14ac:dyDescent="0.3">
      <c r="A135" s="31" t="s">
        <v>31</v>
      </c>
      <c r="B135" s="31"/>
      <c r="C135" s="31"/>
      <c r="D135" s="31"/>
      <c r="E135" s="31"/>
      <c r="F135" s="31"/>
      <c r="G135" s="31"/>
      <c r="H135" s="31"/>
      <c r="I135" s="31"/>
      <c r="J135" s="44"/>
      <c r="K135" s="43"/>
      <c r="L135" s="43"/>
      <c r="AB135" s="30"/>
      <c r="AC135" s="30"/>
      <c r="AD135" s="30"/>
      <c r="AE135" s="30"/>
      <c r="AF135" s="30"/>
    </row>
    <row r="136" spans="1:33" s="1" customFormat="1" ht="38.25" customHeight="1" x14ac:dyDescent="0.3">
      <c r="A136" s="77" t="s">
        <v>70</v>
      </c>
      <c r="B136" s="77"/>
      <c r="C136" s="77"/>
      <c r="D136" s="77"/>
      <c r="E136" s="77"/>
      <c r="F136" s="77"/>
      <c r="G136" s="77"/>
      <c r="H136" s="77"/>
      <c r="I136" s="77"/>
      <c r="J136" s="77"/>
      <c r="Y136" s="18" t="str">
        <f>A136</f>
        <v>Points obtained through Preference Priorities will be included in the application's score and will be used to break ties in overall scoring for the competitive selection of applicants, as detailed in Section 9.2.</v>
      </c>
      <c r="AC136" s="19"/>
      <c r="AD136" s="19"/>
      <c r="AE136" s="19"/>
      <c r="AF136" s="19"/>
      <c r="AG136" s="2"/>
    </row>
    <row r="137" spans="1:33" s="34" customFormat="1" ht="9.75" customHeight="1" x14ac:dyDescent="0.3">
      <c r="AB137" s="35"/>
      <c r="AC137" s="35"/>
      <c r="AD137" s="35"/>
      <c r="AE137" s="35"/>
      <c r="AF137" s="35"/>
    </row>
    <row r="138" spans="1:33" s="1" customFormat="1" x14ac:dyDescent="0.3">
      <c r="A138" s="8" t="s">
        <v>32</v>
      </c>
      <c r="B138" s="6"/>
      <c r="C138" s="6"/>
      <c r="D138" s="6"/>
      <c r="E138" s="6"/>
      <c r="F138" s="6"/>
      <c r="G138" s="6"/>
      <c r="H138" s="42"/>
      <c r="I138" s="42"/>
      <c r="J138" s="43"/>
      <c r="K138" s="43">
        <f>IF(A139="",0,30)</f>
        <v>0</v>
      </c>
      <c r="L138" s="42"/>
      <c r="AB138" s="19"/>
      <c r="AC138" s="19"/>
      <c r="AD138" s="19"/>
      <c r="AE138" s="19"/>
      <c r="AF138" s="19"/>
      <c r="AG138" s="2"/>
    </row>
    <row r="139" spans="1:33" s="1" customFormat="1" ht="38.25" customHeight="1" x14ac:dyDescent="0.3">
      <c r="A139" s="47"/>
      <c r="B139" s="74" t="s">
        <v>128</v>
      </c>
      <c r="C139" s="74"/>
      <c r="D139" s="74"/>
      <c r="E139" s="74"/>
      <c r="F139" s="74"/>
      <c r="G139" s="74"/>
      <c r="H139" s="74"/>
      <c r="I139" s="74"/>
      <c r="J139" s="74"/>
      <c r="K139" s="28"/>
      <c r="AB139" s="19"/>
      <c r="AC139" s="19" t="str">
        <f>B139</f>
        <v>Points are awarded to projects that have a prior reservation of housing tax credits from the Washington County CDA, were not fully funded in a previous round, and the additional housing tax credits make the project feasible.</v>
      </c>
      <c r="AD139" s="19"/>
      <c r="AE139" s="19"/>
      <c r="AF139" s="19"/>
      <c r="AG139" s="2"/>
    </row>
    <row r="140" spans="1:33" s="2" customFormat="1" ht="11.25" customHeight="1" x14ac:dyDescent="0.3">
      <c r="AB140" s="19"/>
      <c r="AC140" s="19"/>
      <c r="AD140" s="19"/>
      <c r="AE140" s="19"/>
      <c r="AF140" s="19"/>
    </row>
    <row r="141" spans="1:33" s="1" customFormat="1" x14ac:dyDescent="0.3">
      <c r="A141" s="53" t="s">
        <v>129</v>
      </c>
      <c r="B141" s="6"/>
      <c r="C141" s="6"/>
      <c r="D141" s="6"/>
      <c r="E141" s="6"/>
      <c r="F141" s="6"/>
      <c r="G141" s="6"/>
      <c r="H141" s="42"/>
      <c r="I141" s="42"/>
      <c r="J141" s="43"/>
      <c r="K141" s="43">
        <f>IF(AND(A142="",A143=""),0,25)</f>
        <v>0</v>
      </c>
      <c r="L141" s="42"/>
      <c r="AB141" s="19"/>
      <c r="AC141" s="19"/>
      <c r="AD141" s="19"/>
      <c r="AE141" s="19"/>
      <c r="AF141" s="19"/>
      <c r="AG141" s="2"/>
    </row>
    <row r="142" spans="1:33" s="1" customFormat="1" ht="64.5" customHeight="1" x14ac:dyDescent="0.3">
      <c r="A142" s="47"/>
      <c r="B142" s="74" t="s">
        <v>130</v>
      </c>
      <c r="C142" s="74"/>
      <c r="D142" s="74"/>
      <c r="E142" s="74"/>
      <c r="F142" s="74"/>
      <c r="G142" s="74"/>
      <c r="H142" s="74"/>
      <c r="I142" s="74"/>
      <c r="J142" s="74"/>
      <c r="K142" s="28"/>
      <c r="AB142" s="19"/>
      <c r="AC142" s="19" t="str">
        <f>B142</f>
        <v>Points are awarded to projects that preserve low-income housing receiving assistance under Section 8, Section 236, or other similar project-based subsidy, which, due to mortgage prepayments or expiring rental assistance contracts, would convert to market rate use.  The Agency in its sole discretion must agree that a market exists for conversion to market rate housing.</v>
      </c>
      <c r="AD142" s="19"/>
      <c r="AE142" s="19"/>
      <c r="AF142" s="19"/>
      <c r="AG142" s="2"/>
    </row>
    <row r="143" spans="1:33" s="1" customFormat="1" ht="63.75" customHeight="1" x14ac:dyDescent="0.3">
      <c r="A143" s="47"/>
      <c r="B143" s="76" t="s">
        <v>69</v>
      </c>
      <c r="C143" s="76"/>
      <c r="D143" s="76"/>
      <c r="E143" s="76"/>
      <c r="F143" s="76"/>
      <c r="G143" s="76"/>
      <c r="H143" s="76"/>
      <c r="I143" s="76"/>
      <c r="J143" s="76"/>
      <c r="AB143" s="19"/>
      <c r="AC143" s="19" t="str">
        <f>B143</f>
        <v>Points are awarded to projects that preserve the rent and income restrictions under an existing housing tax credit extended use agreement which, due to expiring affordability periods or proposed qualified contract application, would convert to market rate use.  The Agency in its sole discretion must agree that a market exists for a conversion to market rate housing.</v>
      </c>
      <c r="AD143" s="19"/>
      <c r="AE143" s="19"/>
      <c r="AF143" s="19"/>
      <c r="AG143" s="2"/>
    </row>
    <row r="144" spans="1:33" s="2" customFormat="1" ht="9" customHeight="1" x14ac:dyDescent="0.3">
      <c r="AB144" s="19"/>
      <c r="AC144" s="19"/>
      <c r="AD144" s="19"/>
      <c r="AE144" s="19"/>
      <c r="AF144" s="19"/>
    </row>
    <row r="145" spans="1:33" s="1" customFormat="1" x14ac:dyDescent="0.3">
      <c r="A145" s="8" t="s">
        <v>52</v>
      </c>
      <c r="B145" s="6"/>
      <c r="C145" s="6"/>
      <c r="D145" s="6"/>
      <c r="E145" s="6"/>
      <c r="F145" s="6"/>
      <c r="G145" s="6"/>
      <c r="H145" s="42"/>
      <c r="I145" s="42"/>
      <c r="J145" s="43"/>
      <c r="K145" s="43">
        <f>IF(A146="",0,5)</f>
        <v>0</v>
      </c>
      <c r="L145" s="42"/>
      <c r="AB145" s="19"/>
      <c r="AC145" s="19"/>
      <c r="AD145" s="19"/>
      <c r="AE145" s="19"/>
      <c r="AF145" s="19"/>
      <c r="AG145" s="2"/>
    </row>
    <row r="146" spans="1:33" s="1" customFormat="1" ht="76.5" customHeight="1" x14ac:dyDescent="0.3">
      <c r="A146" s="47"/>
      <c r="B146" s="76" t="s">
        <v>131</v>
      </c>
      <c r="C146" s="76"/>
      <c r="D146" s="76"/>
      <c r="E146" s="76"/>
      <c r="F146" s="76"/>
      <c r="G146" s="76"/>
      <c r="H146" s="76"/>
      <c r="I146" s="76"/>
      <c r="J146" s="76"/>
      <c r="AB146" s="19"/>
      <c r="AC146" s="19" t="str">
        <f>B146</f>
        <v xml:space="preserve">Points are awarded to projects with existing federally assisted units or previously funded by tax credits or deferred loans from the Agency or another public entity, that are not also claiming points in the other Preservation categories. Applicants must provide narratives to support the approach of a planned, long term, and cost effective stabilization that meets all of the following criteria.  </v>
      </c>
      <c r="AD146" s="19"/>
      <c r="AE146" s="19"/>
      <c r="AF146" s="19"/>
      <c r="AG146" s="2"/>
    </row>
    <row r="147" spans="1:33" s="1" customFormat="1" ht="24" customHeight="1" x14ac:dyDescent="0.3">
      <c r="A147" s="3"/>
      <c r="B147" s="76" t="s">
        <v>39</v>
      </c>
      <c r="C147" s="76"/>
      <c r="D147" s="76"/>
      <c r="E147" s="76"/>
      <c r="F147" s="76"/>
      <c r="G147" s="76"/>
      <c r="H147" s="76"/>
      <c r="I147" s="76"/>
      <c r="J147" s="76"/>
      <c r="K147" s="2"/>
      <c r="AB147" s="19"/>
      <c r="AC147" s="19" t="str">
        <f>B147</f>
        <v>Applicants must provide narratives to support the approach of a planned, long term and cost effective stabilization that meets all of the following criteria:</v>
      </c>
      <c r="AD147" s="19"/>
      <c r="AE147" s="19"/>
      <c r="AF147" s="19"/>
      <c r="AG147" s="2"/>
    </row>
    <row r="148" spans="1:33" s="1" customFormat="1" x14ac:dyDescent="0.3">
      <c r="A148" s="3"/>
      <c r="B148" s="2" t="s">
        <v>40</v>
      </c>
      <c r="C148" s="2"/>
      <c r="D148" s="2"/>
      <c r="E148" s="2"/>
      <c r="F148" s="2"/>
      <c r="G148" s="2"/>
      <c r="H148" s="2"/>
      <c r="I148" s="28"/>
      <c r="J148" s="28"/>
      <c r="K148" s="2"/>
      <c r="AB148" s="19"/>
      <c r="AC148" s="19" t="str">
        <f>B148</f>
        <v>i)  Suitability for long term stabilization</v>
      </c>
      <c r="AD148" s="19"/>
      <c r="AE148" s="19"/>
      <c r="AF148" s="19"/>
      <c r="AG148" s="2"/>
    </row>
    <row r="149" spans="1:33" s="1" customFormat="1" ht="24" customHeight="1" x14ac:dyDescent="0.3">
      <c r="A149" s="3"/>
      <c r="B149" s="10" t="s">
        <v>42</v>
      </c>
      <c r="C149" s="76" t="s">
        <v>41</v>
      </c>
      <c r="D149" s="76"/>
      <c r="E149" s="76"/>
      <c r="F149" s="76"/>
      <c r="G149" s="76"/>
      <c r="H149" s="76"/>
      <c r="I149" s="76"/>
      <c r="J149" s="76"/>
      <c r="K149" s="2"/>
      <c r="AB149" s="19"/>
      <c r="AC149" s="19"/>
      <c r="AD149" s="19" t="str">
        <f>C149</f>
        <v>15 or more years have passed since initial loan closing or most recent tax credit placed in service date; and</v>
      </c>
      <c r="AE149" s="19"/>
      <c r="AF149" s="19"/>
      <c r="AG149" s="2"/>
    </row>
    <row r="150" spans="1:33" s="1" customFormat="1" ht="15.75" customHeight="1" x14ac:dyDescent="0.3">
      <c r="A150" s="3"/>
      <c r="B150" s="10" t="s">
        <v>43</v>
      </c>
      <c r="C150" s="75" t="s">
        <v>44</v>
      </c>
      <c r="D150" s="75"/>
      <c r="E150" s="75"/>
      <c r="F150" s="75"/>
      <c r="G150" s="75"/>
      <c r="H150" s="75"/>
      <c r="I150" s="75"/>
      <c r="J150" s="75"/>
      <c r="K150" s="2"/>
      <c r="AB150" s="19"/>
      <c r="AC150" s="19"/>
      <c r="AD150" s="19" t="str">
        <f>C150</f>
        <v>Operating feasibility shows duration of at least 20 years; and</v>
      </c>
      <c r="AE150" s="19"/>
      <c r="AF150" s="19"/>
      <c r="AG150" s="2"/>
    </row>
    <row r="151" spans="1:33" s="1" customFormat="1" x14ac:dyDescent="0.3">
      <c r="A151" s="3"/>
      <c r="B151" s="16" t="s">
        <v>24</v>
      </c>
      <c r="C151" s="2"/>
      <c r="D151" s="2"/>
      <c r="E151" s="2"/>
      <c r="F151" s="2"/>
      <c r="G151" s="2"/>
      <c r="H151" s="2"/>
      <c r="I151" s="28"/>
      <c r="J151" s="28"/>
      <c r="K151" s="2"/>
      <c r="AB151" s="19"/>
      <c r="AC151" s="19"/>
      <c r="AD151" s="19"/>
      <c r="AE151" s="19"/>
      <c r="AF151" s="19"/>
      <c r="AG151" s="2"/>
    </row>
    <row r="152" spans="1:33" s="1" customFormat="1" ht="24" customHeight="1" x14ac:dyDescent="0.3">
      <c r="A152" s="3"/>
      <c r="B152" s="76" t="s">
        <v>67</v>
      </c>
      <c r="C152" s="76"/>
      <c r="D152" s="76"/>
      <c r="E152" s="76"/>
      <c r="F152" s="76"/>
      <c r="G152" s="76"/>
      <c r="H152" s="76"/>
      <c r="I152" s="76"/>
      <c r="J152" s="76"/>
      <c r="K152" s="2"/>
      <c r="AB152" s="19"/>
      <c r="AC152" s="19" t="str">
        <f>B152</f>
        <v>ii)  Collaborative relationship in place; points claimed and deemed eligible in following selection priorities:</v>
      </c>
      <c r="AD152" s="19"/>
      <c r="AE152" s="19"/>
      <c r="AF152" s="19"/>
      <c r="AG152" s="2"/>
    </row>
    <row r="153" spans="1:33" s="1" customFormat="1" x14ac:dyDescent="0.3">
      <c r="A153" s="3"/>
      <c r="B153" s="10" t="s">
        <v>42</v>
      </c>
      <c r="C153" s="2" t="s">
        <v>45</v>
      </c>
      <c r="D153" s="2"/>
      <c r="E153" s="2"/>
      <c r="F153" s="2"/>
      <c r="G153" s="2"/>
      <c r="H153" s="2"/>
      <c r="I153" s="28"/>
      <c r="J153" s="28"/>
      <c r="K153" s="2"/>
      <c r="AB153" s="19"/>
      <c r="AC153" s="19"/>
      <c r="AD153" s="19" t="str">
        <f>C153</f>
        <v>Financial Readiness to Proceed, minimum of 6 points; and</v>
      </c>
      <c r="AE153" s="19"/>
      <c r="AF153" s="19"/>
      <c r="AG153" s="2"/>
    </row>
    <row r="154" spans="1:33" s="1" customFormat="1" x14ac:dyDescent="0.3">
      <c r="A154" s="3"/>
      <c r="B154" s="16" t="s">
        <v>24</v>
      </c>
      <c r="C154" s="2"/>
      <c r="D154" s="2"/>
      <c r="E154" s="2"/>
      <c r="F154" s="2"/>
      <c r="G154" s="2"/>
      <c r="H154" s="2"/>
      <c r="I154" s="28"/>
      <c r="J154" s="28"/>
      <c r="K154" s="2"/>
      <c r="AB154" s="19"/>
      <c r="AC154" s="19"/>
      <c r="AD154" s="19"/>
      <c r="AE154" s="19"/>
      <c r="AF154" s="19"/>
      <c r="AG154" s="2"/>
    </row>
    <row r="155" spans="1:33" s="1" customFormat="1" x14ac:dyDescent="0.3">
      <c r="A155" s="3"/>
      <c r="B155" s="2" t="s">
        <v>46</v>
      </c>
      <c r="C155" s="2"/>
      <c r="D155" s="2"/>
      <c r="E155" s="2"/>
      <c r="F155" s="2"/>
      <c r="G155" s="2"/>
      <c r="H155" s="2"/>
      <c r="I155" s="28"/>
      <c r="J155" s="28"/>
      <c r="K155" s="2"/>
      <c r="AB155" s="19"/>
      <c r="AC155" s="19" t="str">
        <f>B155</f>
        <v>iii)  Affordability and Cost Effectiveness</v>
      </c>
      <c r="AD155" s="19"/>
      <c r="AE155" s="19"/>
      <c r="AF155" s="19"/>
      <c r="AG155" s="2"/>
    </row>
    <row r="156" spans="1:33" s="1" customFormat="1" ht="24" customHeight="1" x14ac:dyDescent="0.3">
      <c r="A156" s="3"/>
      <c r="B156" s="10" t="s">
        <v>42</v>
      </c>
      <c r="C156" s="76" t="s">
        <v>47</v>
      </c>
      <c r="D156" s="76"/>
      <c r="E156" s="76"/>
      <c r="F156" s="76"/>
      <c r="G156" s="76"/>
      <c r="H156" s="76"/>
      <c r="I156" s="76"/>
      <c r="J156" s="76"/>
      <c r="K156" s="2"/>
      <c r="AB156" s="19"/>
      <c r="AC156" s="19"/>
      <c r="AD156" s="19" t="str">
        <f>C156</f>
        <v>Points claimed and deemed eligible in Serves Lowest Income Tenants/Rent Reduction preference priority.</v>
      </c>
      <c r="AE156" s="19"/>
      <c r="AF156" s="19"/>
      <c r="AG156" s="2"/>
    </row>
    <row r="157" spans="1:33" s="2" customFormat="1" ht="9" customHeight="1" x14ac:dyDescent="0.3">
      <c r="AB157" s="19"/>
      <c r="AC157" s="19"/>
      <c r="AD157" s="19"/>
      <c r="AE157" s="19"/>
      <c r="AF157" s="19"/>
    </row>
    <row r="158" spans="1:33" s="1" customFormat="1" x14ac:dyDescent="0.3">
      <c r="A158" s="8" t="s">
        <v>76</v>
      </c>
      <c r="B158" s="6"/>
      <c r="C158" s="6"/>
      <c r="D158" s="6"/>
      <c r="E158" s="6"/>
      <c r="F158" s="6"/>
      <c r="G158" s="6"/>
      <c r="H158" s="42"/>
      <c r="I158" s="42"/>
      <c r="J158" s="43"/>
      <c r="K158" s="43">
        <f>IF(AND(B161="",B163=""),0,IF(B161="",(SUM(5+IF(B165="",0,5))),(SUM(10+IF(B165="",0,5)))))</f>
        <v>0</v>
      </c>
      <c r="L158" s="42"/>
      <c r="AB158" s="19"/>
      <c r="AC158" s="19"/>
      <c r="AD158" s="19"/>
      <c r="AE158" s="19"/>
      <c r="AF158" s="19"/>
      <c r="AG158" s="2"/>
    </row>
    <row r="159" spans="1:33" s="15" customFormat="1" ht="55.95" customHeight="1" x14ac:dyDescent="0.3">
      <c r="A159" s="3"/>
      <c r="B159" s="81" t="s">
        <v>132</v>
      </c>
      <c r="C159" s="81"/>
      <c r="D159" s="81"/>
      <c r="E159" s="81"/>
      <c r="F159" s="81"/>
      <c r="G159" s="81"/>
      <c r="H159" s="81"/>
      <c r="I159" s="81"/>
      <c r="J159" s="81"/>
      <c r="AB159" s="25"/>
      <c r="AC159" s="19" t="str">
        <f>B159</f>
        <v>Points are awarded to projects that serve the lowest income tenants without the use of rental assistance and that agree to maintain the deeper rent structure for the duration of the Declaration.  Points claimed under this criterion must apply to comparable units with a proportionate distribution of units where a range of rent levels applies.</v>
      </c>
      <c r="AD159" s="25"/>
      <c r="AE159" s="25"/>
      <c r="AF159" s="25"/>
      <c r="AG159" s="14"/>
    </row>
    <row r="160" spans="1:33" s="1" customFormat="1" ht="21" customHeight="1" x14ac:dyDescent="0.3">
      <c r="A160" s="3"/>
      <c r="B160" s="2" t="s">
        <v>81</v>
      </c>
      <c r="C160" s="2"/>
      <c r="D160" s="2"/>
      <c r="E160" s="2"/>
      <c r="F160" s="2"/>
      <c r="G160" s="2"/>
      <c r="H160" s="2"/>
      <c r="I160" s="28"/>
      <c r="J160" s="28"/>
      <c r="AB160" s="19"/>
      <c r="AC160" s="19" t="str">
        <f>B160</f>
        <v>Applicants may choose either Option 1 or 2, and in addition, Option 3 for the project.</v>
      </c>
      <c r="AD160" s="19"/>
      <c r="AE160" s="19"/>
      <c r="AF160" s="19"/>
      <c r="AG160" s="2"/>
    </row>
    <row r="161" spans="1:33" s="1" customFormat="1" ht="36" customHeight="1" x14ac:dyDescent="0.3">
      <c r="A161" s="3"/>
      <c r="B161" s="47"/>
      <c r="C161" s="74" t="s">
        <v>133</v>
      </c>
      <c r="D161" s="74"/>
      <c r="E161" s="74"/>
      <c r="F161" s="74"/>
      <c r="G161" s="74"/>
      <c r="H161" s="74"/>
      <c r="I161" s="74"/>
      <c r="J161" s="74"/>
      <c r="AB161" s="19"/>
      <c r="AC161" s="19"/>
      <c r="AD161" s="19" t="str">
        <f>C161</f>
        <v>Option 1 - A project in which 100% of the HTC unit rents average to the Washington County 50% LIHTC area median rent limit, with no HTC units exceeding 60% of the area median rent limit. (10 points)</v>
      </c>
      <c r="AE161" s="19"/>
      <c r="AF161" s="19"/>
      <c r="AG161" s="2"/>
    </row>
    <row r="162" spans="1:33" s="1" customFormat="1" x14ac:dyDescent="0.3">
      <c r="A162" s="3"/>
      <c r="B162" s="16" t="s">
        <v>23</v>
      </c>
      <c r="C162" s="2"/>
      <c r="D162" s="10" t="s">
        <v>28</v>
      </c>
      <c r="E162" s="49"/>
      <c r="F162" s="2" t="s">
        <v>13</v>
      </c>
      <c r="G162" s="36" t="str">
        <f>IF(AND(B161="x",E162=""),"Please insert number of units","")</f>
        <v/>
      </c>
      <c r="H162" s="2"/>
      <c r="J162" s="28"/>
      <c r="AB162" s="19"/>
      <c r="AC162" s="19"/>
      <c r="AD162" s="19"/>
      <c r="AE162" s="19"/>
      <c r="AF162" s="19"/>
      <c r="AG162" s="2"/>
    </row>
    <row r="163" spans="1:33" s="1" customFormat="1" ht="36" customHeight="1" x14ac:dyDescent="0.3">
      <c r="A163" s="3"/>
      <c r="B163" s="47"/>
      <c r="C163" s="82" t="s">
        <v>134</v>
      </c>
      <c r="D163" s="82"/>
      <c r="E163" s="82"/>
      <c r="F163" s="82"/>
      <c r="G163" s="82"/>
      <c r="H163" s="82"/>
      <c r="I163" s="82"/>
      <c r="J163" s="82"/>
      <c r="AB163" s="19"/>
      <c r="AC163" s="19"/>
      <c r="AD163" s="19" t="str">
        <f>C163</f>
        <v>Option 2 - A project in which at least 75% of the HTC units rents average to the Washington County 50% LIHTC area median rent limit, with no HTC units exceeding 60% of the area median rent limit. (5 points)</v>
      </c>
      <c r="AE163" s="19"/>
      <c r="AF163" s="19"/>
      <c r="AG163" s="2"/>
    </row>
    <row r="164" spans="1:33" s="1" customFormat="1" x14ac:dyDescent="0.3">
      <c r="A164" s="3"/>
      <c r="B164" s="16" t="s">
        <v>24</v>
      </c>
      <c r="C164" s="2"/>
      <c r="D164" s="10" t="s">
        <v>28</v>
      </c>
      <c r="E164" s="49"/>
      <c r="F164" s="2" t="s">
        <v>13</v>
      </c>
      <c r="G164" s="36" t="str">
        <f>IF(AND(B163="x",E164=""),"Please insert number of units","")</f>
        <v/>
      </c>
      <c r="H164" s="2"/>
      <c r="J164" s="28"/>
      <c r="AB164" s="19"/>
      <c r="AC164" s="19"/>
      <c r="AD164" s="19"/>
      <c r="AE164" s="19"/>
      <c r="AF164" s="19"/>
      <c r="AG164" s="2"/>
    </row>
    <row r="165" spans="1:33" s="1" customFormat="1" ht="43.5" customHeight="1" x14ac:dyDescent="0.3">
      <c r="A165" s="3"/>
      <c r="B165" s="47"/>
      <c r="C165" s="74" t="s">
        <v>135</v>
      </c>
      <c r="D165" s="74"/>
      <c r="E165" s="74"/>
      <c r="F165" s="74"/>
      <c r="G165" s="74"/>
      <c r="H165" s="74"/>
      <c r="I165" s="74"/>
      <c r="J165" s="74"/>
      <c r="AB165" s="19"/>
      <c r="AC165" s="19"/>
      <c r="AD165" s="19" t="str">
        <f>C165</f>
        <v>Option 3 - In addition to either option 1 or 2, a project which further restricts 20% of the above restricted units, with a minimum of 10 units, to the Washington County 30% LIHTC area median rent limit (30% rent restricted units). (Additional 5 points)</v>
      </c>
      <c r="AE165" s="19"/>
      <c r="AF165" s="19"/>
      <c r="AG165" s="2"/>
    </row>
    <row r="166" spans="1:33" s="1" customFormat="1" ht="18.75" customHeight="1" x14ac:dyDescent="0.3">
      <c r="A166" s="3"/>
      <c r="B166" s="2"/>
      <c r="C166" s="2"/>
      <c r="D166" s="10" t="s">
        <v>28</v>
      </c>
      <c r="E166" s="49"/>
      <c r="F166" s="2" t="s">
        <v>13</v>
      </c>
      <c r="G166" s="36" t="str">
        <f>IF(AND(B165="x",E166=""),"Please insert number of units","")</f>
        <v/>
      </c>
      <c r="H166" s="2"/>
      <c r="J166" s="28"/>
      <c r="AB166" s="19"/>
      <c r="AC166" s="19"/>
      <c r="AD166" s="19"/>
      <c r="AE166" s="19"/>
      <c r="AF166" s="19"/>
      <c r="AG166" s="2"/>
    </row>
    <row r="167" spans="1:33" s="34" customFormat="1" ht="9" customHeight="1" x14ac:dyDescent="0.3">
      <c r="AB167" s="35"/>
      <c r="AC167" s="35"/>
      <c r="AD167" s="35"/>
      <c r="AE167" s="35"/>
      <c r="AF167" s="35"/>
    </row>
    <row r="168" spans="1:33" s="1" customFormat="1" ht="84" customHeight="1" x14ac:dyDescent="0.3">
      <c r="A168" s="3"/>
      <c r="B168" s="76" t="s">
        <v>92</v>
      </c>
      <c r="C168" s="76"/>
      <c r="D168" s="76"/>
      <c r="E168" s="76"/>
      <c r="F168" s="76"/>
      <c r="G168" s="76"/>
      <c r="H168" s="76"/>
      <c r="I168" s="76"/>
      <c r="J168" s="76"/>
      <c r="AB168" s="19"/>
      <c r="AC168" s="19" t="str">
        <f>B168</f>
        <v>The Agency will incorporate these restrictions into the Declaration of Land Use Restrictive Covenants.  The applicant must demonstrate to the sole satisfaction of the Agency that the project can achieve these reduced rents and remain financially feasible per Section 42(m)(2) of the Code.  Points are contingent upon financial plans demonstrating feasibility, positive cash flow on a 15-year pro forma, and gaining Washington County CDA management approval (for management, operational expenses, and cash flow assumptions).</v>
      </c>
      <c r="AD168" s="19"/>
      <c r="AE168" s="19"/>
      <c r="AF168" s="19"/>
      <c r="AG168" s="2"/>
    </row>
    <row r="169" spans="1:33" s="2" customFormat="1" ht="6.75" customHeight="1" x14ac:dyDescent="0.3">
      <c r="AB169" s="19"/>
      <c r="AC169" s="19"/>
      <c r="AD169" s="19"/>
      <c r="AE169" s="19"/>
      <c r="AF169" s="19"/>
    </row>
    <row r="170" spans="1:33" s="1" customFormat="1" x14ac:dyDescent="0.3">
      <c r="A170" s="53" t="s">
        <v>95</v>
      </c>
      <c r="B170" s="6"/>
      <c r="C170" s="6"/>
      <c r="D170" s="6"/>
      <c r="E170" s="6"/>
      <c r="F170" s="6"/>
      <c r="G170" s="6"/>
      <c r="H170" s="42"/>
      <c r="I170" s="42"/>
      <c r="J170" s="43"/>
      <c r="K170" s="43">
        <f>IF(A171="",0,5)</f>
        <v>0</v>
      </c>
      <c r="L170" s="42"/>
      <c r="AB170" s="19"/>
      <c r="AC170" s="19"/>
      <c r="AD170" s="19"/>
      <c r="AE170" s="19"/>
      <c r="AF170" s="19"/>
      <c r="AG170" s="2"/>
    </row>
    <row r="171" spans="1:33" s="1" customFormat="1" ht="40.5" customHeight="1" x14ac:dyDescent="0.3">
      <c r="A171" s="47"/>
      <c r="B171" s="74" t="s">
        <v>102</v>
      </c>
      <c r="C171" s="74"/>
      <c r="D171" s="74"/>
      <c r="E171" s="74"/>
      <c r="F171" s="74"/>
      <c r="G171" s="74"/>
      <c r="H171" s="74"/>
      <c r="I171" s="74"/>
      <c r="J171" s="74"/>
      <c r="K171" s="28"/>
      <c r="AB171" s="19"/>
      <c r="AC171" s="19" t="str">
        <f>B171</f>
        <v xml:space="preserve">Applications are awarded points if the proposed development is located in a city that has not received an award of Washington County CDA or MN Housing financing for new affordable housing development in the prior 4 multifamily funding rounds.  </v>
      </c>
      <c r="AD171" s="19"/>
      <c r="AE171" s="19"/>
      <c r="AF171" s="19"/>
      <c r="AG171" s="2"/>
    </row>
    <row r="172" spans="1:33" s="1" customFormat="1" ht="15.75" customHeight="1" x14ac:dyDescent="0.3">
      <c r="A172" s="40"/>
      <c r="B172" s="67"/>
      <c r="C172" s="67"/>
      <c r="D172" s="67"/>
      <c r="E172" s="67"/>
      <c r="F172" s="67"/>
      <c r="G172" s="67"/>
      <c r="H172" s="67"/>
      <c r="I172" s="67"/>
      <c r="J172" s="67"/>
      <c r="K172" s="28"/>
      <c r="AB172" s="19"/>
      <c r="AC172" s="19"/>
      <c r="AD172" s="19"/>
      <c r="AE172" s="19"/>
      <c r="AF172" s="19"/>
      <c r="AG172" s="2"/>
    </row>
    <row r="173" spans="1:33" s="1" customFormat="1" x14ac:dyDescent="0.3">
      <c r="A173" s="53" t="s">
        <v>96</v>
      </c>
      <c r="B173" s="6"/>
      <c r="C173" s="6"/>
      <c r="D173" s="6"/>
      <c r="E173" s="6"/>
      <c r="F173" s="6"/>
      <c r="G173" s="6"/>
      <c r="H173" s="42"/>
      <c r="I173" s="42"/>
      <c r="J173" s="43"/>
      <c r="K173" s="43">
        <f>IF(A174="",0,5)</f>
        <v>0</v>
      </c>
      <c r="L173" s="42"/>
      <c r="AB173" s="19"/>
      <c r="AC173" s="19"/>
      <c r="AD173" s="19"/>
      <c r="AE173" s="19"/>
      <c r="AF173" s="19"/>
      <c r="AG173" s="2"/>
    </row>
    <row r="174" spans="1:33" s="1" customFormat="1" ht="65.25" customHeight="1" x14ac:dyDescent="0.3">
      <c r="A174" s="47"/>
      <c r="B174" s="74" t="s">
        <v>141</v>
      </c>
      <c r="C174" s="74"/>
      <c r="D174" s="74"/>
      <c r="E174" s="74"/>
      <c r="F174" s="74"/>
      <c r="G174" s="74"/>
      <c r="H174" s="74"/>
      <c r="I174" s="74"/>
      <c r="J174" s="74"/>
      <c r="K174" s="28"/>
      <c r="AB174" s="19"/>
      <c r="AC174" s="19" t="str">
        <f>B174</f>
        <v xml:space="preserve">Applications are awarded points if the proposed ownership entity or developer composition includes firms historically underrepresented in the development and ownership of affordable housing, including BIPOC-owned/led and women-owned/led firms.  To receive points, the underrepresented firm must be a materially significant component of the ownership and/or development entity. </v>
      </c>
      <c r="AD174" s="19"/>
      <c r="AE174" s="19"/>
      <c r="AF174" s="19"/>
      <c r="AG174" s="2"/>
    </row>
    <row r="175" spans="1:33" s="1" customFormat="1" ht="15.75" customHeight="1" x14ac:dyDescent="0.3">
      <c r="A175" s="40"/>
      <c r="B175" s="67"/>
      <c r="C175" s="67"/>
      <c r="D175" s="67"/>
      <c r="E175" s="67"/>
      <c r="F175" s="67"/>
      <c r="G175" s="67"/>
      <c r="H175" s="67"/>
      <c r="I175" s="67"/>
      <c r="J175" s="67"/>
      <c r="K175" s="28"/>
      <c r="AB175" s="19"/>
      <c r="AC175" s="19"/>
      <c r="AD175" s="19"/>
      <c r="AE175" s="19"/>
      <c r="AF175" s="19"/>
      <c r="AG175" s="2"/>
    </row>
    <row r="176" spans="1:33" s="1" customFormat="1" x14ac:dyDescent="0.3">
      <c r="A176" s="8" t="s">
        <v>139</v>
      </c>
      <c r="B176" s="6"/>
      <c r="C176" s="6"/>
      <c r="D176" s="6"/>
      <c r="E176" s="6"/>
      <c r="F176" s="6"/>
      <c r="G176" s="6"/>
      <c r="H176" s="42"/>
      <c r="I176" s="42"/>
      <c r="J176" s="43"/>
      <c r="K176" s="43">
        <v>0</v>
      </c>
      <c r="L176" s="42"/>
      <c r="AB176" s="19"/>
      <c r="AC176" s="19"/>
      <c r="AD176" s="19"/>
      <c r="AE176" s="19"/>
      <c r="AF176" s="19"/>
      <c r="AG176" s="2"/>
    </row>
    <row r="177" spans="1:33" s="1" customFormat="1" ht="24" customHeight="1" x14ac:dyDescent="0.3">
      <c r="A177" s="47"/>
      <c r="B177" s="76" t="s">
        <v>19</v>
      </c>
      <c r="C177" s="76"/>
      <c r="D177" s="76"/>
      <c r="E177" s="76"/>
      <c r="F177" s="76"/>
      <c r="G177" s="76"/>
      <c r="H177" s="76"/>
      <c r="I177" s="76"/>
      <c r="J177" s="76"/>
      <c r="K177" s="28"/>
      <c r="AB177" s="19"/>
      <c r="AC177" s="19" t="str">
        <f>B177</f>
        <v>Points are subtracted by the Agency, as a penalty, for unacceptable practices as identified in the Agency's Procedural Manual.</v>
      </c>
      <c r="AD177" s="19"/>
      <c r="AE177" s="19"/>
      <c r="AF177" s="19"/>
      <c r="AG177" s="2"/>
    </row>
    <row r="178" spans="1:33" s="3" customFormat="1" ht="9.75" customHeight="1" x14ac:dyDescent="0.3">
      <c r="AB178" s="18"/>
      <c r="AC178" s="18"/>
      <c r="AD178" s="18"/>
      <c r="AE178" s="18"/>
      <c r="AF178" s="18"/>
    </row>
    <row r="179" spans="1:33" s="1" customFormat="1" ht="18" x14ac:dyDescent="0.3">
      <c r="A179" s="33" t="s">
        <v>29</v>
      </c>
      <c r="B179" s="33"/>
      <c r="C179" s="7"/>
      <c r="D179" s="7"/>
      <c r="E179" s="7"/>
      <c r="F179" s="7"/>
      <c r="G179" s="7"/>
      <c r="H179" s="45"/>
      <c r="I179" s="42"/>
      <c r="J179" s="46" t="str">
        <f>IF(SUM(J47:J178)=0,"",SUM(J47:J178))</f>
        <v/>
      </c>
      <c r="K179" s="46">
        <f>SUM(K49+K55+K63+K73+K76+K79+K93+K104+K108+K117+K125+K128+K138+K141+K145+K158+K176+K173+K170+K111)</f>
        <v>0</v>
      </c>
      <c r="L179" s="46">
        <f>SUM(L49+L55+L63+L73+L76+L79+L93+L104+L108+L117+L125+L128+L138+L141+L145+L158+L176+L173+L170+L111)</f>
        <v>0</v>
      </c>
      <c r="AB179" s="19"/>
      <c r="AC179" s="19"/>
      <c r="AD179" s="19"/>
      <c r="AE179" s="19"/>
      <c r="AF179" s="19"/>
      <c r="AG179" s="2"/>
    </row>
    <row r="180" spans="1:33" s="1" customFormat="1" x14ac:dyDescent="0.3">
      <c r="J180" s="28"/>
      <c r="K180" s="28"/>
      <c r="AB180" s="19"/>
      <c r="AC180" s="19"/>
      <c r="AD180" s="19"/>
      <c r="AE180" s="19"/>
      <c r="AF180" s="19"/>
      <c r="AG180" s="2"/>
    </row>
    <row r="181" spans="1:33" s="28" customFormat="1" x14ac:dyDescent="0.3">
      <c r="A181" s="31" t="s">
        <v>61</v>
      </c>
      <c r="B181" s="31"/>
      <c r="C181" s="31"/>
      <c r="D181" s="31"/>
      <c r="E181" s="31"/>
      <c r="F181" s="31"/>
      <c r="G181" s="31"/>
      <c r="H181" s="44"/>
      <c r="I181" s="43"/>
      <c r="J181" s="44"/>
      <c r="K181" s="44"/>
      <c r="L181" s="43"/>
      <c r="AB181" s="30"/>
      <c r="AC181" s="30"/>
      <c r="AD181" s="30"/>
      <c r="AE181" s="30"/>
      <c r="AF181" s="30"/>
    </row>
    <row r="182" spans="1:33" s="1" customFormat="1" ht="30" customHeight="1" x14ac:dyDescent="0.3">
      <c r="A182" s="78" t="s">
        <v>68</v>
      </c>
      <c r="B182" s="78"/>
      <c r="C182" s="78"/>
      <c r="D182" s="78"/>
      <c r="E182" s="78"/>
      <c r="F182" s="78"/>
      <c r="G182" s="78"/>
      <c r="H182" s="78"/>
      <c r="I182" s="78"/>
      <c r="J182" s="78"/>
      <c r="K182" s="78"/>
      <c r="L182" s="78"/>
      <c r="Y182" s="39" t="s">
        <v>60</v>
      </c>
      <c r="Z182" s="39"/>
      <c r="AA182" s="39"/>
      <c r="AB182" s="39"/>
      <c r="AC182" s="39"/>
      <c r="AD182" s="39"/>
      <c r="AE182" s="39"/>
      <c r="AF182" s="39"/>
      <c r="AG182" s="39"/>
    </row>
    <row r="183" spans="1:33" s="1" customFormat="1" ht="6" customHeight="1" x14ac:dyDescent="0.3">
      <c r="I183" s="28"/>
      <c r="J183" s="28"/>
      <c r="AB183" s="19"/>
      <c r="AC183" s="19"/>
      <c r="AD183" s="19"/>
      <c r="AE183" s="19"/>
      <c r="AF183" s="19"/>
      <c r="AG183" s="2"/>
    </row>
    <row r="184" spans="1:33" s="1" customFormat="1" ht="30" customHeight="1" x14ac:dyDescent="0.3">
      <c r="A184" s="1" t="s">
        <v>54</v>
      </c>
      <c r="B184" s="79"/>
      <c r="C184" s="79"/>
      <c r="D184" s="79"/>
      <c r="E184" s="79"/>
      <c r="F184" s="79"/>
      <c r="G184" s="79"/>
      <c r="H184" s="79"/>
      <c r="I184" s="79"/>
      <c r="J184" s="79"/>
      <c r="AB184" s="19"/>
      <c r="AC184" s="19"/>
      <c r="AD184" s="19"/>
      <c r="AE184" s="19"/>
      <c r="AF184" s="19"/>
      <c r="AG184" s="2"/>
    </row>
    <row r="185" spans="1:33" s="1" customFormat="1" x14ac:dyDescent="0.3">
      <c r="B185" s="38" t="s">
        <v>55</v>
      </c>
      <c r="I185" s="28"/>
      <c r="J185" s="28"/>
      <c r="AB185" s="19"/>
      <c r="AC185" s="19"/>
      <c r="AD185" s="19"/>
      <c r="AE185" s="19"/>
      <c r="AF185" s="19"/>
      <c r="AG185" s="2"/>
    </row>
    <row r="186" spans="1:33" s="28" customFormat="1" x14ac:dyDescent="0.3">
      <c r="B186" s="80"/>
      <c r="C186" s="80"/>
      <c r="D186" s="80"/>
      <c r="E186" s="80"/>
      <c r="F186" s="80"/>
      <c r="G186" s="80"/>
      <c r="H186" s="80"/>
      <c r="I186" s="80"/>
      <c r="J186" s="80"/>
      <c r="AB186" s="30"/>
      <c r="AC186" s="30"/>
      <c r="AD186" s="30"/>
      <c r="AE186" s="30"/>
      <c r="AF186" s="30"/>
    </row>
    <row r="187" spans="1:33" s="1" customFormat="1" x14ac:dyDescent="0.3">
      <c r="B187" s="38" t="s">
        <v>58</v>
      </c>
      <c r="I187" s="28"/>
      <c r="J187" s="28"/>
      <c r="AB187" s="19"/>
      <c r="AC187" s="19"/>
      <c r="AD187" s="19"/>
      <c r="AE187" s="19"/>
      <c r="AF187" s="19"/>
      <c r="AG187" s="2"/>
    </row>
    <row r="188" spans="1:33" s="1" customFormat="1" x14ac:dyDescent="0.3">
      <c r="A188" s="1" t="s">
        <v>56</v>
      </c>
      <c r="B188" s="80"/>
      <c r="C188" s="80"/>
      <c r="D188" s="80"/>
      <c r="E188" s="80"/>
      <c r="F188" s="80"/>
      <c r="G188" s="80"/>
      <c r="H188" s="80"/>
      <c r="I188" s="80"/>
      <c r="J188" s="80"/>
      <c r="AB188" s="19"/>
      <c r="AC188" s="19"/>
      <c r="AD188" s="19"/>
      <c r="AE188" s="19"/>
      <c r="AF188" s="19"/>
      <c r="AG188" s="2"/>
    </row>
    <row r="189" spans="1:33" s="1" customFormat="1" x14ac:dyDescent="0.3">
      <c r="B189" s="38" t="s">
        <v>73</v>
      </c>
      <c r="I189" s="28"/>
      <c r="J189" s="28"/>
      <c r="AB189" s="19"/>
      <c r="AC189" s="19"/>
      <c r="AD189" s="19"/>
      <c r="AE189" s="19"/>
      <c r="AF189" s="19"/>
      <c r="AG189" s="2"/>
    </row>
    <row r="190" spans="1:33" s="1" customFormat="1" x14ac:dyDescent="0.3">
      <c r="A190" s="1" t="s">
        <v>53</v>
      </c>
      <c r="C190" s="80"/>
      <c r="D190" s="80"/>
      <c r="E190" s="80"/>
      <c r="F190" s="80"/>
      <c r="I190" s="28"/>
      <c r="J190" s="28"/>
      <c r="AB190" s="19"/>
      <c r="AC190" s="19"/>
      <c r="AD190" s="19"/>
      <c r="AE190" s="19"/>
      <c r="AF190" s="19"/>
      <c r="AG190" s="2"/>
    </row>
    <row r="191" spans="1:33" s="1" customFormat="1" ht="8.25" customHeight="1" x14ac:dyDescent="0.3">
      <c r="I191" s="28"/>
      <c r="J191" s="28"/>
      <c r="AB191" s="19"/>
      <c r="AC191" s="19"/>
      <c r="AD191" s="19"/>
      <c r="AE191" s="19"/>
      <c r="AF191" s="19"/>
      <c r="AG191" s="2"/>
    </row>
    <row r="192" spans="1:33" s="1" customFormat="1" ht="63" customHeight="1" x14ac:dyDescent="0.3">
      <c r="A192" s="76" t="s">
        <v>57</v>
      </c>
      <c r="B192" s="76"/>
      <c r="C192" s="76"/>
      <c r="D192" s="76"/>
      <c r="E192" s="76"/>
      <c r="F192" s="76"/>
      <c r="G192" s="76"/>
      <c r="H192" s="76"/>
      <c r="I192" s="76"/>
      <c r="J192" s="76"/>
      <c r="K192" s="76"/>
      <c r="L192" s="76"/>
      <c r="Y192" s="37" t="str">
        <f>A192</f>
        <v>Note:  During the competition process, the Agency's review of the submitted Self-Scoring Worksheet for Selection Points is only to validate that the points claimed are eligible, to reduce points claimed if not eligible, and to determine points awarded.  The Agency will not award additional points which are not initially claimed by the Applicant/Developer.  Many performance obligations are created by the claiming of certain scoring points.  As such, the Agency cannot and will not assume the position of creating any such performance obligations on behalf of the Applicant/Developer.</v>
      </c>
      <c r="AB192" s="19"/>
      <c r="AC192" s="19"/>
      <c r="AD192" s="19"/>
      <c r="AE192" s="19"/>
      <c r="AF192" s="19"/>
      <c r="AG192" s="2"/>
    </row>
    <row r="193" spans="9:33" s="1" customFormat="1" x14ac:dyDescent="0.3">
      <c r="I193" s="28"/>
      <c r="J193" s="28"/>
      <c r="AB193" s="19"/>
      <c r="AC193" s="19"/>
      <c r="AD193" s="19"/>
      <c r="AE193" s="19"/>
      <c r="AF193" s="19"/>
      <c r="AG193" s="2"/>
    </row>
    <row r="194" spans="9:33" s="1" customFormat="1" x14ac:dyDescent="0.3">
      <c r="I194" s="28"/>
      <c r="J194" s="28"/>
      <c r="AB194" s="19"/>
      <c r="AC194" s="19"/>
      <c r="AD194" s="19"/>
      <c r="AE194" s="19"/>
      <c r="AF194" s="19"/>
      <c r="AG194" s="2"/>
    </row>
    <row r="195" spans="9:33" s="1" customFormat="1" x14ac:dyDescent="0.3">
      <c r="I195" s="28"/>
      <c r="J195" s="28"/>
      <c r="AB195" s="19"/>
      <c r="AC195" s="19"/>
      <c r="AD195" s="19"/>
      <c r="AE195" s="19"/>
      <c r="AF195" s="19"/>
      <c r="AG195" s="2"/>
    </row>
    <row r="196" spans="9:33" s="1" customFormat="1" x14ac:dyDescent="0.3">
      <c r="I196" s="28"/>
      <c r="J196" s="28"/>
      <c r="AB196" s="19"/>
      <c r="AC196" s="19"/>
      <c r="AD196" s="19"/>
      <c r="AE196" s="19"/>
      <c r="AF196" s="19"/>
      <c r="AG196" s="2"/>
    </row>
    <row r="197" spans="9:33" s="1" customFormat="1" x14ac:dyDescent="0.3">
      <c r="I197" s="28"/>
      <c r="J197" s="28"/>
      <c r="AB197" s="19"/>
      <c r="AC197" s="19"/>
      <c r="AD197" s="19"/>
      <c r="AE197" s="19"/>
      <c r="AF197" s="19"/>
      <c r="AG197" s="2"/>
    </row>
    <row r="198" spans="9:33" s="1" customFormat="1" x14ac:dyDescent="0.3">
      <c r="I198" s="28"/>
      <c r="J198" s="28"/>
      <c r="AB198" s="19"/>
      <c r="AC198" s="19"/>
      <c r="AD198" s="19"/>
      <c r="AE198" s="19"/>
      <c r="AF198" s="19"/>
      <c r="AG198" s="2"/>
    </row>
    <row r="199" spans="9:33" s="1" customFormat="1" x14ac:dyDescent="0.3">
      <c r="I199" s="28"/>
      <c r="J199" s="28"/>
      <c r="AB199" s="19"/>
      <c r="AC199" s="19"/>
      <c r="AD199" s="19"/>
      <c r="AE199" s="19"/>
      <c r="AF199" s="19"/>
      <c r="AG199" s="2"/>
    </row>
    <row r="200" spans="9:33" s="1" customFormat="1" x14ac:dyDescent="0.3">
      <c r="I200" s="28"/>
      <c r="J200" s="28"/>
      <c r="AB200" s="19"/>
      <c r="AC200" s="19"/>
      <c r="AD200" s="19"/>
      <c r="AE200" s="19"/>
      <c r="AF200" s="19"/>
      <c r="AG200" s="2"/>
    </row>
    <row r="201" spans="9:33" s="1" customFormat="1" x14ac:dyDescent="0.3">
      <c r="I201" s="28"/>
      <c r="J201" s="28"/>
      <c r="AB201" s="19"/>
      <c r="AC201" s="19"/>
      <c r="AD201" s="19"/>
      <c r="AE201" s="19"/>
      <c r="AF201" s="19"/>
      <c r="AG201" s="2"/>
    </row>
    <row r="202" spans="9:33" s="1" customFormat="1" x14ac:dyDescent="0.3">
      <c r="I202" s="28"/>
      <c r="J202" s="28"/>
      <c r="AB202" s="19"/>
      <c r="AC202" s="19"/>
      <c r="AD202" s="19"/>
      <c r="AE202" s="19"/>
      <c r="AF202" s="19"/>
      <c r="AG202" s="2"/>
    </row>
    <row r="203" spans="9:33" s="1" customFormat="1" x14ac:dyDescent="0.3">
      <c r="I203" s="28"/>
      <c r="J203" s="28"/>
      <c r="AB203" s="19"/>
      <c r="AC203" s="19"/>
      <c r="AD203" s="19"/>
      <c r="AE203" s="19"/>
      <c r="AF203" s="19"/>
      <c r="AG203" s="2"/>
    </row>
    <row r="204" spans="9:33" s="1" customFormat="1" x14ac:dyDescent="0.3">
      <c r="I204" s="28"/>
      <c r="J204" s="28"/>
      <c r="AB204" s="19"/>
      <c r="AC204" s="19"/>
      <c r="AD204" s="19"/>
      <c r="AE204" s="19"/>
      <c r="AF204" s="19"/>
      <c r="AG204" s="2"/>
    </row>
    <row r="205" spans="9:33" s="1" customFormat="1" x14ac:dyDescent="0.3">
      <c r="I205" s="28"/>
      <c r="J205" s="28"/>
      <c r="AB205" s="19"/>
      <c r="AC205" s="19"/>
      <c r="AD205" s="19"/>
      <c r="AE205" s="19"/>
      <c r="AF205" s="19"/>
      <c r="AG205" s="2"/>
    </row>
    <row r="206" spans="9:33" s="1" customFormat="1" x14ac:dyDescent="0.3">
      <c r="I206" s="28"/>
      <c r="J206" s="28"/>
      <c r="AB206" s="19"/>
      <c r="AC206" s="19"/>
      <c r="AD206" s="19"/>
      <c r="AE206" s="19"/>
      <c r="AF206" s="19"/>
      <c r="AG206" s="2"/>
    </row>
    <row r="207" spans="9:33" s="1" customFormat="1" x14ac:dyDescent="0.3">
      <c r="I207" s="28"/>
      <c r="J207" s="28"/>
      <c r="AB207" s="19"/>
      <c r="AC207" s="19"/>
      <c r="AD207" s="19"/>
      <c r="AE207" s="19"/>
      <c r="AF207" s="19"/>
      <c r="AG207" s="2"/>
    </row>
    <row r="208" spans="9:33" s="1" customFormat="1" x14ac:dyDescent="0.3">
      <c r="I208" s="28"/>
      <c r="J208" s="28"/>
      <c r="AB208" s="19"/>
      <c r="AC208" s="19"/>
      <c r="AD208" s="19"/>
      <c r="AE208" s="19"/>
      <c r="AF208" s="19"/>
      <c r="AG208" s="2"/>
    </row>
    <row r="209" spans="9:33" s="1" customFormat="1" x14ac:dyDescent="0.3">
      <c r="I209" s="28"/>
      <c r="J209" s="28"/>
      <c r="AB209" s="19"/>
      <c r="AC209" s="19"/>
      <c r="AD209" s="19"/>
      <c r="AE209" s="19"/>
      <c r="AF209" s="19"/>
      <c r="AG209" s="2"/>
    </row>
    <row r="210" spans="9:33" s="1" customFormat="1" x14ac:dyDescent="0.3">
      <c r="I210" s="28"/>
      <c r="J210" s="28"/>
      <c r="AB210" s="19"/>
      <c r="AC210" s="19"/>
      <c r="AD210" s="19"/>
      <c r="AE210" s="19"/>
      <c r="AF210" s="19"/>
      <c r="AG210" s="2"/>
    </row>
    <row r="211" spans="9:33" s="1" customFormat="1" x14ac:dyDescent="0.3">
      <c r="I211" s="28"/>
      <c r="J211" s="28"/>
      <c r="AB211" s="19"/>
      <c r="AC211" s="19"/>
      <c r="AD211" s="19"/>
      <c r="AE211" s="19"/>
      <c r="AF211" s="19"/>
      <c r="AG211" s="2"/>
    </row>
    <row r="212" spans="9:33" s="1" customFormat="1" x14ac:dyDescent="0.3">
      <c r="I212" s="28"/>
      <c r="J212" s="28"/>
      <c r="AB212" s="19"/>
      <c r="AC212" s="19"/>
      <c r="AD212" s="19"/>
      <c r="AE212" s="19"/>
      <c r="AF212" s="19"/>
      <c r="AG212" s="2"/>
    </row>
    <row r="213" spans="9:33" s="1" customFormat="1" x14ac:dyDescent="0.3">
      <c r="I213" s="28"/>
      <c r="J213" s="28"/>
      <c r="AB213" s="19"/>
      <c r="AC213" s="19"/>
      <c r="AD213" s="19"/>
      <c r="AE213" s="19"/>
      <c r="AF213" s="19"/>
      <c r="AG213" s="2"/>
    </row>
    <row r="214" spans="9:33" s="1" customFormat="1" x14ac:dyDescent="0.3">
      <c r="I214" s="28"/>
      <c r="J214" s="28"/>
      <c r="AB214" s="19"/>
      <c r="AC214" s="19"/>
      <c r="AD214" s="19"/>
      <c r="AE214" s="19"/>
      <c r="AF214" s="19"/>
      <c r="AG214" s="2"/>
    </row>
    <row r="215" spans="9:33" s="1" customFormat="1" x14ac:dyDescent="0.3">
      <c r="I215" s="28"/>
      <c r="J215" s="28"/>
      <c r="AB215" s="19"/>
      <c r="AC215" s="19"/>
      <c r="AD215" s="19"/>
      <c r="AE215" s="19"/>
      <c r="AF215" s="19"/>
      <c r="AG215" s="2"/>
    </row>
    <row r="216" spans="9:33" s="1" customFormat="1" x14ac:dyDescent="0.3">
      <c r="I216" s="28"/>
      <c r="J216" s="28"/>
      <c r="AB216" s="19"/>
      <c r="AC216" s="19"/>
      <c r="AD216" s="19"/>
      <c r="AE216" s="19"/>
      <c r="AF216" s="19"/>
      <c r="AG216" s="2"/>
    </row>
    <row r="217" spans="9:33" s="1" customFormat="1" x14ac:dyDescent="0.3">
      <c r="I217" s="28"/>
      <c r="J217" s="28"/>
      <c r="AB217" s="19"/>
      <c r="AC217" s="19"/>
      <c r="AD217" s="19"/>
      <c r="AE217" s="19"/>
      <c r="AF217" s="19"/>
      <c r="AG217" s="2"/>
    </row>
    <row r="218" spans="9:33" s="1" customFormat="1" x14ac:dyDescent="0.3">
      <c r="I218" s="28"/>
      <c r="J218" s="28"/>
      <c r="AB218" s="19"/>
      <c r="AC218" s="19"/>
      <c r="AD218" s="19"/>
      <c r="AE218" s="19"/>
      <c r="AF218" s="19"/>
      <c r="AG218" s="2"/>
    </row>
    <row r="219" spans="9:33" s="1" customFormat="1" x14ac:dyDescent="0.3">
      <c r="I219" s="28"/>
      <c r="J219" s="28"/>
      <c r="AB219" s="19"/>
      <c r="AC219" s="19"/>
      <c r="AD219" s="19"/>
      <c r="AE219" s="19"/>
      <c r="AF219" s="19"/>
      <c r="AG219" s="2"/>
    </row>
    <row r="220" spans="9:33" s="1" customFormat="1" x14ac:dyDescent="0.3">
      <c r="I220" s="28"/>
      <c r="J220" s="28"/>
      <c r="AB220" s="19"/>
      <c r="AC220" s="19"/>
      <c r="AD220" s="19"/>
      <c r="AE220" s="19"/>
      <c r="AF220" s="19"/>
      <c r="AG220" s="2"/>
    </row>
    <row r="221" spans="9:33" s="1" customFormat="1" x14ac:dyDescent="0.3">
      <c r="I221" s="28"/>
      <c r="J221" s="28"/>
      <c r="AB221" s="19"/>
      <c r="AC221" s="19"/>
      <c r="AD221" s="19"/>
      <c r="AE221" s="19"/>
      <c r="AF221" s="19"/>
      <c r="AG221" s="2"/>
    </row>
    <row r="222" spans="9:33" s="1" customFormat="1" x14ac:dyDescent="0.3">
      <c r="I222" s="28"/>
      <c r="J222" s="28"/>
      <c r="AB222" s="19"/>
      <c r="AC222" s="19"/>
      <c r="AD222" s="19"/>
      <c r="AE222" s="19"/>
      <c r="AF222" s="19"/>
      <c r="AG222" s="2"/>
    </row>
    <row r="223" spans="9:33" s="1" customFormat="1" x14ac:dyDescent="0.3">
      <c r="I223" s="28"/>
      <c r="J223" s="28"/>
      <c r="AB223" s="19"/>
      <c r="AC223" s="19"/>
      <c r="AD223" s="19"/>
      <c r="AE223" s="19"/>
      <c r="AF223" s="19"/>
      <c r="AG223" s="2"/>
    </row>
    <row r="224" spans="9:33" s="1" customFormat="1" x14ac:dyDescent="0.3">
      <c r="I224" s="28"/>
      <c r="J224" s="28"/>
      <c r="AB224" s="19"/>
      <c r="AC224" s="19"/>
      <c r="AD224" s="19"/>
      <c r="AE224" s="19"/>
      <c r="AF224" s="19"/>
      <c r="AG224" s="2"/>
    </row>
    <row r="225" spans="9:33" s="1" customFormat="1" x14ac:dyDescent="0.3">
      <c r="I225" s="28"/>
      <c r="J225" s="28"/>
      <c r="AB225" s="19"/>
      <c r="AC225" s="19"/>
      <c r="AD225" s="19"/>
      <c r="AE225" s="19"/>
      <c r="AF225" s="19"/>
      <c r="AG225" s="2"/>
    </row>
    <row r="226" spans="9:33" s="1" customFormat="1" x14ac:dyDescent="0.3">
      <c r="I226" s="28"/>
      <c r="J226" s="28"/>
      <c r="AB226" s="19"/>
      <c r="AC226" s="19"/>
      <c r="AD226" s="19"/>
      <c r="AE226" s="19"/>
      <c r="AF226" s="19"/>
      <c r="AG226" s="2"/>
    </row>
    <row r="227" spans="9:33" s="1" customFormat="1" x14ac:dyDescent="0.3">
      <c r="I227" s="28"/>
      <c r="J227" s="28"/>
      <c r="AB227" s="19"/>
      <c r="AC227" s="19"/>
      <c r="AD227" s="19"/>
      <c r="AE227" s="19"/>
      <c r="AF227" s="19"/>
      <c r="AG227" s="2"/>
    </row>
    <row r="228" spans="9:33" s="1" customFormat="1" x14ac:dyDescent="0.3">
      <c r="I228" s="28"/>
      <c r="J228" s="28"/>
      <c r="AB228" s="19"/>
      <c r="AC228" s="19"/>
      <c r="AD228" s="19"/>
      <c r="AE228" s="19"/>
      <c r="AF228" s="19"/>
      <c r="AG228" s="2"/>
    </row>
    <row r="229" spans="9:33" s="1" customFormat="1" x14ac:dyDescent="0.3">
      <c r="I229" s="28"/>
      <c r="J229" s="28"/>
      <c r="AB229" s="19"/>
      <c r="AC229" s="19"/>
      <c r="AD229" s="19"/>
      <c r="AE229" s="19"/>
      <c r="AF229" s="19"/>
      <c r="AG229" s="2"/>
    </row>
    <row r="230" spans="9:33" s="1" customFormat="1" x14ac:dyDescent="0.3">
      <c r="I230" s="28"/>
      <c r="J230" s="28"/>
      <c r="AB230" s="19"/>
      <c r="AC230" s="19"/>
      <c r="AD230" s="19"/>
      <c r="AE230" s="19"/>
      <c r="AF230" s="19"/>
      <c r="AG230" s="2"/>
    </row>
    <row r="231" spans="9:33" s="1" customFormat="1" x14ac:dyDescent="0.3">
      <c r="I231" s="28"/>
      <c r="J231" s="28"/>
      <c r="AB231" s="19"/>
      <c r="AC231" s="19"/>
      <c r="AD231" s="19"/>
      <c r="AE231" s="19"/>
      <c r="AF231" s="19"/>
      <c r="AG231" s="2"/>
    </row>
    <row r="232" spans="9:33" s="1" customFormat="1" x14ac:dyDescent="0.3">
      <c r="I232" s="28"/>
      <c r="J232" s="28"/>
      <c r="AB232" s="19"/>
      <c r="AC232" s="19"/>
      <c r="AD232" s="19"/>
      <c r="AE232" s="19"/>
      <c r="AF232" s="19"/>
      <c r="AG232" s="2"/>
    </row>
    <row r="233" spans="9:33" s="1" customFormat="1" x14ac:dyDescent="0.3">
      <c r="I233" s="28"/>
      <c r="J233" s="28"/>
      <c r="AB233" s="19"/>
      <c r="AC233" s="19"/>
      <c r="AD233" s="19"/>
      <c r="AE233" s="19"/>
      <c r="AF233" s="19"/>
      <c r="AG233" s="2"/>
    </row>
    <row r="234" spans="9:33" s="1" customFormat="1" x14ac:dyDescent="0.3">
      <c r="I234" s="28"/>
      <c r="J234" s="28"/>
      <c r="AB234" s="19"/>
      <c r="AC234" s="19"/>
      <c r="AD234" s="19"/>
      <c r="AE234" s="19"/>
      <c r="AF234" s="19"/>
      <c r="AG234" s="2"/>
    </row>
    <row r="235" spans="9:33" s="1" customFormat="1" x14ac:dyDescent="0.3">
      <c r="I235" s="28"/>
      <c r="J235" s="28"/>
      <c r="AB235" s="19"/>
      <c r="AC235" s="19"/>
      <c r="AD235" s="19"/>
      <c r="AE235" s="19"/>
      <c r="AF235" s="19"/>
      <c r="AG235" s="2"/>
    </row>
    <row r="236" spans="9:33" s="1" customFormat="1" x14ac:dyDescent="0.3">
      <c r="I236" s="28"/>
      <c r="J236" s="28"/>
      <c r="AB236" s="19"/>
      <c r="AC236" s="19"/>
      <c r="AD236" s="19"/>
      <c r="AE236" s="19"/>
      <c r="AF236" s="19"/>
      <c r="AG236" s="2"/>
    </row>
    <row r="237" spans="9:33" s="1" customFormat="1" x14ac:dyDescent="0.3">
      <c r="I237" s="28"/>
      <c r="J237" s="28"/>
      <c r="AB237" s="19"/>
      <c r="AC237" s="19"/>
      <c r="AD237" s="19"/>
      <c r="AE237" s="19"/>
      <c r="AF237" s="19"/>
      <c r="AG237" s="2"/>
    </row>
    <row r="238" spans="9:33" s="1" customFormat="1" x14ac:dyDescent="0.3">
      <c r="I238" s="28"/>
      <c r="J238" s="28"/>
      <c r="AB238" s="19"/>
      <c r="AC238" s="19"/>
      <c r="AD238" s="19"/>
      <c r="AE238" s="19"/>
      <c r="AF238" s="19"/>
      <c r="AG238" s="2"/>
    </row>
    <row r="239" spans="9:33" s="1" customFormat="1" x14ac:dyDescent="0.3">
      <c r="I239" s="28"/>
      <c r="J239" s="28"/>
      <c r="AB239" s="19"/>
      <c r="AC239" s="19"/>
      <c r="AD239" s="19"/>
      <c r="AE239" s="19"/>
      <c r="AF239" s="19"/>
      <c r="AG239" s="2"/>
    </row>
    <row r="240" spans="9:33" s="1" customFormat="1" x14ac:dyDescent="0.3">
      <c r="I240" s="28"/>
      <c r="J240" s="28"/>
      <c r="AB240" s="19"/>
      <c r="AC240" s="19"/>
      <c r="AD240" s="19"/>
      <c r="AE240" s="19"/>
      <c r="AF240" s="19"/>
      <c r="AG240" s="2"/>
    </row>
    <row r="241" spans="9:33" s="1" customFormat="1" x14ac:dyDescent="0.3">
      <c r="I241" s="28"/>
      <c r="J241" s="28"/>
      <c r="AB241" s="19"/>
      <c r="AC241" s="19"/>
      <c r="AD241" s="19"/>
      <c r="AE241" s="19"/>
      <c r="AF241" s="19"/>
      <c r="AG241" s="2"/>
    </row>
    <row r="242" spans="9:33" s="1" customFormat="1" x14ac:dyDescent="0.3">
      <c r="I242" s="28"/>
      <c r="J242" s="28"/>
      <c r="AB242" s="19"/>
      <c r="AC242" s="19"/>
      <c r="AD242" s="19"/>
      <c r="AE242" s="19"/>
      <c r="AF242" s="19"/>
      <c r="AG242" s="2"/>
    </row>
    <row r="243" spans="9:33" s="1" customFormat="1" x14ac:dyDescent="0.3">
      <c r="I243" s="28"/>
      <c r="J243" s="28"/>
      <c r="AB243" s="19"/>
      <c r="AC243" s="19"/>
      <c r="AD243" s="19"/>
      <c r="AE243" s="19"/>
      <c r="AF243" s="19"/>
      <c r="AG243" s="2"/>
    </row>
    <row r="244" spans="9:33" s="1" customFormat="1" x14ac:dyDescent="0.3">
      <c r="I244" s="28"/>
      <c r="J244" s="28"/>
      <c r="AB244" s="19"/>
      <c r="AC244" s="19"/>
      <c r="AD244" s="19"/>
      <c r="AE244" s="19"/>
      <c r="AF244" s="19"/>
      <c r="AG244" s="2"/>
    </row>
    <row r="245" spans="9:33" s="1" customFormat="1" x14ac:dyDescent="0.3">
      <c r="I245" s="28"/>
      <c r="J245" s="28"/>
      <c r="AB245" s="19"/>
      <c r="AC245" s="19"/>
      <c r="AD245" s="19"/>
      <c r="AE245" s="19"/>
      <c r="AF245" s="19"/>
      <c r="AG245" s="2"/>
    </row>
    <row r="246" spans="9:33" s="1" customFormat="1" x14ac:dyDescent="0.3">
      <c r="I246" s="28"/>
      <c r="J246" s="28"/>
      <c r="AB246" s="19"/>
      <c r="AC246" s="19"/>
      <c r="AD246" s="19"/>
      <c r="AE246" s="19"/>
      <c r="AF246" s="19"/>
      <c r="AG246" s="2"/>
    </row>
    <row r="247" spans="9:33" s="1" customFormat="1" x14ac:dyDescent="0.3">
      <c r="I247" s="28"/>
      <c r="J247" s="28"/>
      <c r="AB247" s="19"/>
      <c r="AC247" s="19"/>
      <c r="AD247" s="19"/>
      <c r="AE247" s="19"/>
      <c r="AF247" s="19"/>
      <c r="AG247" s="2"/>
    </row>
    <row r="248" spans="9:33" s="1" customFormat="1" x14ac:dyDescent="0.3">
      <c r="I248" s="28"/>
      <c r="J248" s="28"/>
      <c r="AB248" s="19"/>
      <c r="AC248" s="19"/>
      <c r="AD248" s="19"/>
      <c r="AE248" s="19"/>
      <c r="AF248" s="19"/>
      <c r="AG248" s="2"/>
    </row>
    <row r="249" spans="9:33" s="1" customFormat="1" x14ac:dyDescent="0.3">
      <c r="I249" s="28"/>
      <c r="J249" s="28"/>
      <c r="AB249" s="19"/>
      <c r="AC249" s="19"/>
      <c r="AD249" s="19"/>
      <c r="AE249" s="19"/>
      <c r="AF249" s="19"/>
      <c r="AG249" s="2"/>
    </row>
    <row r="250" spans="9:33" s="1" customFormat="1" x14ac:dyDescent="0.3">
      <c r="I250" s="28"/>
      <c r="J250" s="28"/>
      <c r="AB250" s="19"/>
      <c r="AC250" s="19"/>
      <c r="AD250" s="19"/>
      <c r="AE250" s="19"/>
      <c r="AF250" s="19"/>
      <c r="AG250" s="2"/>
    </row>
    <row r="251" spans="9:33" s="1" customFormat="1" x14ac:dyDescent="0.3">
      <c r="I251" s="28"/>
      <c r="J251" s="28"/>
      <c r="AB251" s="19"/>
      <c r="AC251" s="19"/>
      <c r="AD251" s="19"/>
      <c r="AE251" s="19"/>
      <c r="AF251" s="19"/>
      <c r="AG251" s="2"/>
    </row>
    <row r="252" spans="9:33" s="1" customFormat="1" x14ac:dyDescent="0.3">
      <c r="I252" s="28"/>
      <c r="J252" s="28"/>
      <c r="AB252" s="19"/>
      <c r="AC252" s="19"/>
      <c r="AD252" s="19"/>
      <c r="AE252" s="19"/>
      <c r="AF252" s="19"/>
      <c r="AG252" s="2"/>
    </row>
    <row r="253" spans="9:33" s="1" customFormat="1" x14ac:dyDescent="0.3">
      <c r="I253" s="28"/>
      <c r="J253" s="28"/>
      <c r="AB253" s="19"/>
      <c r="AC253" s="19"/>
      <c r="AD253" s="19"/>
      <c r="AE253" s="19"/>
      <c r="AF253" s="19"/>
      <c r="AG253" s="2"/>
    </row>
    <row r="254" spans="9:33" s="1" customFormat="1" x14ac:dyDescent="0.3">
      <c r="I254" s="28"/>
      <c r="J254" s="28"/>
      <c r="AB254" s="19"/>
      <c r="AC254" s="19"/>
      <c r="AD254" s="19"/>
      <c r="AE254" s="19"/>
      <c r="AF254" s="19"/>
      <c r="AG254" s="2"/>
    </row>
    <row r="255" spans="9:33" s="1" customFormat="1" x14ac:dyDescent="0.3">
      <c r="I255" s="28"/>
      <c r="J255" s="28"/>
      <c r="AB255" s="19"/>
      <c r="AC255" s="19"/>
      <c r="AD255" s="19"/>
      <c r="AE255" s="19"/>
      <c r="AF255" s="19"/>
      <c r="AG255" s="2"/>
    </row>
    <row r="256" spans="9:33" s="1" customFormat="1" x14ac:dyDescent="0.3">
      <c r="I256" s="28"/>
      <c r="J256" s="28"/>
      <c r="AB256" s="19"/>
      <c r="AC256" s="19"/>
      <c r="AD256" s="19"/>
      <c r="AE256" s="19"/>
      <c r="AF256" s="19"/>
      <c r="AG256" s="2"/>
    </row>
    <row r="257" spans="9:33" s="1" customFormat="1" x14ac:dyDescent="0.3">
      <c r="I257" s="28"/>
      <c r="J257" s="28"/>
      <c r="AB257" s="19"/>
      <c r="AC257" s="19"/>
      <c r="AD257" s="19"/>
      <c r="AE257" s="19"/>
      <c r="AF257" s="19"/>
      <c r="AG257" s="2"/>
    </row>
    <row r="258" spans="9:33" s="1" customFormat="1" x14ac:dyDescent="0.3">
      <c r="I258" s="28"/>
      <c r="J258" s="28"/>
      <c r="AB258" s="19"/>
      <c r="AC258" s="19"/>
      <c r="AD258" s="19"/>
      <c r="AE258" s="19"/>
      <c r="AF258" s="19"/>
      <c r="AG258" s="2"/>
    </row>
    <row r="259" spans="9:33" s="1" customFormat="1" x14ac:dyDescent="0.3">
      <c r="I259" s="28"/>
      <c r="J259" s="28"/>
      <c r="AB259" s="19"/>
      <c r="AC259" s="19"/>
      <c r="AD259" s="19"/>
      <c r="AE259" s="19"/>
      <c r="AF259" s="19"/>
      <c r="AG259" s="2"/>
    </row>
    <row r="260" spans="9:33" s="1" customFormat="1" x14ac:dyDescent="0.3">
      <c r="I260" s="28"/>
      <c r="J260" s="28"/>
      <c r="AB260" s="19"/>
      <c r="AC260" s="19"/>
      <c r="AD260" s="19"/>
      <c r="AE260" s="19"/>
      <c r="AF260" s="19"/>
      <c r="AG260" s="2"/>
    </row>
    <row r="261" spans="9:33" s="1" customFormat="1" x14ac:dyDescent="0.3">
      <c r="I261" s="28"/>
      <c r="J261" s="28"/>
      <c r="AB261" s="19"/>
      <c r="AC261" s="19"/>
      <c r="AD261" s="19"/>
      <c r="AE261" s="19"/>
      <c r="AF261" s="19"/>
      <c r="AG261" s="2"/>
    </row>
    <row r="262" spans="9:33" s="1" customFormat="1" x14ac:dyDescent="0.3">
      <c r="I262" s="28"/>
      <c r="J262" s="28"/>
      <c r="AB262" s="19"/>
      <c r="AC262" s="19"/>
      <c r="AD262" s="19"/>
      <c r="AE262" s="19"/>
      <c r="AF262" s="19"/>
      <c r="AG262" s="2"/>
    </row>
    <row r="263" spans="9:33" s="1" customFormat="1" x14ac:dyDescent="0.3">
      <c r="I263" s="28"/>
      <c r="J263" s="28"/>
      <c r="AB263" s="19"/>
      <c r="AC263" s="19"/>
      <c r="AD263" s="19"/>
      <c r="AE263" s="19"/>
      <c r="AF263" s="19"/>
      <c r="AG263" s="2"/>
    </row>
    <row r="264" spans="9:33" s="1" customFormat="1" x14ac:dyDescent="0.3">
      <c r="I264" s="28"/>
      <c r="J264" s="28"/>
      <c r="AB264" s="19"/>
      <c r="AC264" s="19"/>
      <c r="AD264" s="19"/>
      <c r="AE264" s="19"/>
      <c r="AF264" s="19"/>
      <c r="AG264" s="2"/>
    </row>
    <row r="265" spans="9:33" s="1" customFormat="1" x14ac:dyDescent="0.3">
      <c r="I265" s="28"/>
      <c r="J265" s="28"/>
      <c r="AB265" s="19"/>
      <c r="AC265" s="19"/>
      <c r="AD265" s="19"/>
      <c r="AE265" s="19"/>
      <c r="AF265" s="19"/>
      <c r="AG265" s="2"/>
    </row>
    <row r="266" spans="9:33" s="1" customFormat="1" x14ac:dyDescent="0.3">
      <c r="I266" s="28"/>
      <c r="J266" s="28"/>
      <c r="AB266" s="19"/>
      <c r="AC266" s="19"/>
      <c r="AD266" s="19"/>
      <c r="AE266" s="19"/>
      <c r="AF266" s="19"/>
      <c r="AG266" s="2"/>
    </row>
    <row r="267" spans="9:33" s="1" customFormat="1" x14ac:dyDescent="0.3">
      <c r="I267" s="28"/>
      <c r="J267" s="28"/>
      <c r="AB267" s="19"/>
      <c r="AC267" s="19"/>
      <c r="AD267" s="19"/>
      <c r="AE267" s="19"/>
      <c r="AF267" s="19"/>
      <c r="AG267" s="2"/>
    </row>
    <row r="268" spans="9:33" s="1" customFormat="1" x14ac:dyDescent="0.3">
      <c r="I268" s="28"/>
      <c r="J268" s="28"/>
      <c r="AB268" s="19"/>
      <c r="AC268" s="19"/>
      <c r="AD268" s="19"/>
      <c r="AE268" s="19"/>
      <c r="AF268" s="19"/>
      <c r="AG268" s="2"/>
    </row>
    <row r="269" spans="9:33" s="1" customFormat="1" x14ac:dyDescent="0.3">
      <c r="I269" s="28"/>
      <c r="J269" s="28"/>
      <c r="AB269" s="19"/>
      <c r="AC269" s="19"/>
      <c r="AD269" s="19"/>
      <c r="AE269" s="19"/>
      <c r="AF269" s="19"/>
      <c r="AG269" s="2"/>
    </row>
    <row r="270" spans="9:33" s="1" customFormat="1" x14ac:dyDescent="0.3">
      <c r="I270" s="28"/>
      <c r="J270" s="28"/>
      <c r="AB270" s="19"/>
      <c r="AC270" s="19"/>
      <c r="AD270" s="19"/>
      <c r="AE270" s="19"/>
      <c r="AF270" s="19"/>
      <c r="AG270" s="2"/>
    </row>
    <row r="271" spans="9:33" s="1" customFormat="1" x14ac:dyDescent="0.3">
      <c r="I271" s="28"/>
      <c r="J271" s="28"/>
      <c r="AB271" s="19"/>
      <c r="AC271" s="19"/>
      <c r="AD271" s="19"/>
      <c r="AE271" s="19"/>
      <c r="AF271" s="19"/>
      <c r="AG271" s="2"/>
    </row>
    <row r="272" spans="9:33" s="1" customFormat="1" x14ac:dyDescent="0.3">
      <c r="I272" s="28"/>
      <c r="J272" s="28"/>
      <c r="AB272" s="19"/>
      <c r="AC272" s="19"/>
      <c r="AD272" s="19"/>
      <c r="AE272" s="19"/>
      <c r="AF272" s="19"/>
      <c r="AG272" s="2"/>
    </row>
    <row r="273" spans="9:33" s="1" customFormat="1" x14ac:dyDescent="0.3">
      <c r="I273" s="28"/>
      <c r="J273" s="28"/>
      <c r="AB273" s="19"/>
      <c r="AC273" s="19"/>
      <c r="AD273" s="19"/>
      <c r="AE273" s="19"/>
      <c r="AF273" s="19"/>
      <c r="AG273" s="2"/>
    </row>
    <row r="274" spans="9:33" s="1" customFormat="1" x14ac:dyDescent="0.3">
      <c r="I274" s="28"/>
      <c r="J274" s="28"/>
      <c r="Y274" s="19"/>
      <c r="Z274" s="19"/>
      <c r="AA274" s="19"/>
      <c r="AB274" s="19"/>
      <c r="AC274" s="19"/>
      <c r="AD274" s="19"/>
      <c r="AE274" s="2"/>
    </row>
  </sheetData>
  <sheetProtection selectLockedCells="1"/>
  <mergeCells count="106">
    <mergeCell ref="B23:L23"/>
    <mergeCell ref="B38:L38"/>
    <mergeCell ref="A36:L36"/>
    <mergeCell ref="B112:J112"/>
    <mergeCell ref="B119:J119"/>
    <mergeCell ref="C131:J131"/>
    <mergeCell ref="C133:J133"/>
    <mergeCell ref="B113:J113"/>
    <mergeCell ref="B98:G98"/>
    <mergeCell ref="B94:J94"/>
    <mergeCell ref="I96:J96"/>
    <mergeCell ref="I97:J97"/>
    <mergeCell ref="I98:J98"/>
    <mergeCell ref="I86:J86"/>
    <mergeCell ref="B51:J51"/>
    <mergeCell ref="B69:J69"/>
    <mergeCell ref="B53:J53"/>
    <mergeCell ref="B64:J64"/>
    <mergeCell ref="C65:J65"/>
    <mergeCell ref="C66:J66"/>
    <mergeCell ref="C71:J71"/>
    <mergeCell ref="A49:J49"/>
    <mergeCell ref="B50:J50"/>
    <mergeCell ref="B81:J81"/>
    <mergeCell ref="B61:J61"/>
    <mergeCell ref="B57:J58"/>
    <mergeCell ref="C67:J67"/>
    <mergeCell ref="A57:A58"/>
    <mergeCell ref="B82:J82"/>
    <mergeCell ref="B84:G84"/>
    <mergeCell ref="I84:J84"/>
    <mergeCell ref="B85:G85"/>
    <mergeCell ref="B86:G86"/>
    <mergeCell ref="C70:J70"/>
    <mergeCell ref="B74:J74"/>
    <mergeCell ref="B77:J77"/>
    <mergeCell ref="B80:J80"/>
    <mergeCell ref="I85:J85"/>
    <mergeCell ref="A1:L1"/>
    <mergeCell ref="A2:L2"/>
    <mergeCell ref="A3:L3"/>
    <mergeCell ref="B24:L24"/>
    <mergeCell ref="B25:L25"/>
    <mergeCell ref="A47:L47"/>
    <mergeCell ref="A48:J48"/>
    <mergeCell ref="D7:J7"/>
    <mergeCell ref="C31:L31"/>
    <mergeCell ref="B32:L32"/>
    <mergeCell ref="B33:L33"/>
    <mergeCell ref="A35:L35"/>
    <mergeCell ref="A20:L20"/>
    <mergeCell ref="B26:L26"/>
    <mergeCell ref="B44:L44"/>
    <mergeCell ref="A46:L46"/>
    <mergeCell ref="B43:L43"/>
    <mergeCell ref="D5:J5"/>
    <mergeCell ref="D6:J6"/>
    <mergeCell ref="C27:L27"/>
    <mergeCell ref="C28:L28"/>
    <mergeCell ref="C29:L29"/>
    <mergeCell ref="C30:L30"/>
    <mergeCell ref="A21:L21"/>
    <mergeCell ref="C123:I123"/>
    <mergeCell ref="C114:I114"/>
    <mergeCell ref="C115:I115"/>
    <mergeCell ref="B129:J129"/>
    <mergeCell ref="A182:L182"/>
    <mergeCell ref="A192:L192"/>
    <mergeCell ref="B177:J177"/>
    <mergeCell ref="B184:J184"/>
    <mergeCell ref="B186:J186"/>
    <mergeCell ref="B188:J188"/>
    <mergeCell ref="C190:F190"/>
    <mergeCell ref="C156:J156"/>
    <mergeCell ref="B152:J152"/>
    <mergeCell ref="B168:J168"/>
    <mergeCell ref="B159:J159"/>
    <mergeCell ref="C161:J161"/>
    <mergeCell ref="C163:J163"/>
    <mergeCell ref="C165:J165"/>
    <mergeCell ref="B171:J171"/>
    <mergeCell ref="B174:J174"/>
    <mergeCell ref="A9:L13"/>
    <mergeCell ref="B42:L42"/>
    <mergeCell ref="B39:L39"/>
    <mergeCell ref="B40:L40"/>
    <mergeCell ref="B41:L41"/>
    <mergeCell ref="A14:L19"/>
    <mergeCell ref="C150:J150"/>
    <mergeCell ref="C149:J149"/>
    <mergeCell ref="B147:J147"/>
    <mergeCell ref="B146:J146"/>
    <mergeCell ref="B142:J142"/>
    <mergeCell ref="B143:J143"/>
    <mergeCell ref="A136:J136"/>
    <mergeCell ref="B130:J130"/>
    <mergeCell ref="B139:J139"/>
    <mergeCell ref="C132:J132"/>
    <mergeCell ref="B106:J106"/>
    <mergeCell ref="B105:J105"/>
    <mergeCell ref="B126:J126"/>
    <mergeCell ref="B118:J118"/>
    <mergeCell ref="B120:J120"/>
    <mergeCell ref="B109:J109"/>
    <mergeCell ref="C121:I121"/>
    <mergeCell ref="C122:I122"/>
  </mergeCells>
  <pageMargins left="0.5" right="0.5" top="0.75" bottom="0.75" header="0.3" footer="0.3"/>
  <pageSetup fitToHeight="0" orientation="portrait" r:id="rId1"/>
  <headerFooter scaleWithDoc="0">
    <oddHeader>&amp;R&amp;"Arial,Regular"&amp;12ATTACHMENT A</oddHeader>
    <oddFooter>&amp;CPage &amp;P</oddFooter>
  </headerFooter>
  <rowBreaks count="6" manualBreakCount="6">
    <brk id="45" max="16383" man="1"/>
    <brk id="103" max="16383" man="1"/>
    <brk id="116" max="16383" man="1"/>
    <brk id="134" max="11" man="1"/>
    <brk id="157" max="16383" man="1"/>
    <brk id="180" max="16383" man="1"/>
  </rowBreaks>
</worksheet>
</file>

<file path=docProps/app.xml><?xml version="1.0" encoding="utf-8"?>
<Properties xmlns="http://schemas.openxmlformats.org/officeDocument/2006/extended-properties" xmlns:vt="http://schemas.openxmlformats.org/officeDocument/2006/docPropsVTypes">
  <Template/>
  <TotalTime>60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Taphorn</dc:creator>
  <cp:keywords/>
  <dc:description/>
  <cp:lastModifiedBy>Karly Schoeman</cp:lastModifiedBy>
  <cp:revision>1</cp:revision>
  <cp:lastPrinted>2022-04-07T02:01:21Z</cp:lastPrinted>
  <dcterms:created xsi:type="dcterms:W3CDTF">2020-03-19T21:41:20Z</dcterms:created>
  <dcterms:modified xsi:type="dcterms:W3CDTF">2024-03-25T17:02:55Z</dcterms:modified>
  <cp:category/>
  <cp:contentStatus/>
</cp:coreProperties>
</file>